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activeTab="0"/>
  </bookViews>
  <sheets>
    <sheet name="Sept2010" sheetId="1" r:id="rId1"/>
    <sheet name="AssiettesCSG" sheetId="2" r:id="rId2"/>
    <sheet name="TableauPIPG" sheetId="3" r:id="rId3"/>
    <sheet name="T_3320" sheetId="4" r:id="rId4"/>
    <sheet name="T_3311" sheetId="5" r:id="rId5"/>
    <sheet name="T_3330" sheetId="6" r:id="rId6"/>
  </sheets>
  <definedNames/>
  <calcPr fullCalcOnLoad="1"/>
</workbook>
</file>

<file path=xl/sharedStrings.xml><?xml version="1.0" encoding="utf-8"?>
<sst xmlns="http://schemas.openxmlformats.org/spreadsheetml/2006/main" count="503" uniqueCount="286">
  <si>
    <t>Revenus de la propriété</t>
  </si>
  <si>
    <t>Milliards d'euros</t>
  </si>
  <si>
    <t>Source : Comptes nationaux - Base 2000, Insee</t>
  </si>
  <si>
    <t>DEPENSES</t>
  </si>
  <si>
    <t>Dépenses de fonctionnement</t>
  </si>
  <si>
    <t>Consommations intermédiaires  (P2)</t>
  </si>
  <si>
    <t>Rémunération des salariés (D1)</t>
  </si>
  <si>
    <t xml:space="preserve"> dont cotisations sociales imputées (D122)</t>
  </si>
  <si>
    <t>Impôts sur la production  (D29)</t>
  </si>
  <si>
    <t>Revenus de la propriété autres que les intérêts  (D4 hors D41)</t>
  </si>
  <si>
    <t>Impôts courants sur le revenu et le patrimoine  (D5)</t>
  </si>
  <si>
    <t>Intérêts (D41)</t>
  </si>
  <si>
    <t>Prestations et autres transferts</t>
  </si>
  <si>
    <t>Prestations sociales autres que transferts sociaux en nature  (D62)</t>
  </si>
  <si>
    <t>Transferts sociaux en nature de biens et services marchands  (D63 - partie)</t>
  </si>
  <si>
    <t>Subventions  (D3)</t>
  </si>
  <si>
    <t xml:space="preserve">Transferts courants entre administrations publiques  (D73) </t>
  </si>
  <si>
    <t>Autres transferts courants  (D7 hors D73)</t>
  </si>
  <si>
    <t>Transferts en capital  (D9 hors D995)</t>
  </si>
  <si>
    <t>Acquisitions nettes d'actifs non financiers</t>
  </si>
  <si>
    <t>Formation brute de capital fixe  (P51)</t>
  </si>
  <si>
    <t>Autres acquisitions nettes d'actifs non financiers  (P52, P53, K2)</t>
  </si>
  <si>
    <t>Total des dépenses</t>
  </si>
  <si>
    <t>RECETTES</t>
  </si>
  <si>
    <t>Recettes de production</t>
  </si>
  <si>
    <t>Production des branches marchandes et ventes résiduelles  (P11)</t>
  </si>
  <si>
    <t>Production pour emploi final propre  (P12)</t>
  </si>
  <si>
    <t>Paiements partiels des ménages  (P13 - partie)</t>
  </si>
  <si>
    <t>Autres subventions sur la production  (D39)</t>
  </si>
  <si>
    <t>Intérêts  (D41)</t>
  </si>
  <si>
    <t>Impôts et cotisations sociales</t>
  </si>
  <si>
    <t>Impôts sur la production et les importations  (D2)</t>
  </si>
  <si>
    <t>Impôts en capital  (D91)</t>
  </si>
  <si>
    <t>Transferts de recettes fiscales  (D733)</t>
  </si>
  <si>
    <t>Cotisations sociales (D61)</t>
  </si>
  <si>
    <t xml:space="preserve"> dont cotisations sociales imputées (D612)</t>
  </si>
  <si>
    <t>Impôts et cotisations dus non recouvrables nets  (D995)</t>
  </si>
  <si>
    <t>Autres transferts</t>
  </si>
  <si>
    <t>Transferts courants entre administrations publiques  (D73 hors D733)</t>
  </si>
  <si>
    <t>Transferts en capital  (D9 hors D91, D995)</t>
  </si>
  <si>
    <t>Total des recettes</t>
  </si>
  <si>
    <t>SOLDES</t>
  </si>
  <si>
    <t>Epargne brute</t>
  </si>
  <si>
    <t>Capacité (+) ou besoin (-) de financement</t>
  </si>
  <si>
    <t>(*) la consolidation de certaines opérations telles que les intérêts, les transferts en capital et les transferts courants sont particulièrement fragiles sur la période 1959-1993.</t>
  </si>
  <si>
    <t>3.311 Dépenses et recettes des Administrations Publiques (S.13) (*)</t>
  </si>
  <si>
    <t>3.330 Passage du résultat d'exécution des lois de finances au déficit au sens du protocole de Maastricht</t>
  </si>
  <si>
    <t>Résultat d’exécution des lois de finances (hors FMI)</t>
  </si>
  <si>
    <t>Correction des droits constatés</t>
  </si>
  <si>
    <t>décalage temporel Impôt sur revenu</t>
  </si>
  <si>
    <t xml:space="preserve">intérêts </t>
  </si>
  <si>
    <t>décalage temporel TIPP</t>
  </si>
  <si>
    <t>décalage temporel TVA</t>
  </si>
  <si>
    <t>paiement d'une amende par EDF</t>
  </si>
  <si>
    <t>amende des opérateurs de téléphonie mobile</t>
  </si>
  <si>
    <t>droits de mutation à titre gratuit</t>
  </si>
  <si>
    <t>autres décalages comptables</t>
  </si>
  <si>
    <t>Opérations budgétaires traitées en opérations financières</t>
  </si>
  <si>
    <t>budget général</t>
  </si>
  <si>
    <t>pensions décembre 2005</t>
  </si>
  <si>
    <t>provisions aux comptes de commerce</t>
  </si>
  <si>
    <t xml:space="preserve">indemnisation des Français rapatriés </t>
  </si>
  <si>
    <t>indemnisation de l'AFD et de la BCFE (DAKAR)</t>
  </si>
  <si>
    <t>participation au financement des organismes internationaux</t>
  </si>
  <si>
    <t>remboursement en capital de la CADES</t>
  </si>
  <si>
    <t>retrait des billets Banque de France</t>
  </si>
  <si>
    <t>traitement des dépenses d'équipements militaires</t>
  </si>
  <si>
    <t>prélèvement sur le FGAS</t>
  </si>
  <si>
    <t>remboursement en capital au SAAD</t>
  </si>
  <si>
    <t>soulte SAAD</t>
  </si>
  <si>
    <t>autres</t>
  </si>
  <si>
    <t xml:space="preserve">comptes spéciaux du Trésor </t>
  </si>
  <si>
    <t>comptes d'affectation spéciale</t>
  </si>
  <si>
    <t>dont compte de privatisation</t>
  </si>
  <si>
    <t>comptes de prêts et d'avances</t>
  </si>
  <si>
    <t>comptes de commerce</t>
  </si>
  <si>
    <t>comptes de règlement avec les pays étrangers</t>
  </si>
  <si>
    <t>comptes d'opérations monétaires</t>
  </si>
  <si>
    <t>budgets annexes</t>
  </si>
  <si>
    <t>Opérations non budgétaires impactant la capacité de financement</t>
  </si>
  <si>
    <t>engagements et remises de dettes de l'Etat</t>
  </si>
  <si>
    <t>Reprise de la dette EMC par l'Etat</t>
  </si>
  <si>
    <t>apport en bons de souscription à l'ERAP</t>
  </si>
  <si>
    <t>abandons de créances</t>
  </si>
  <si>
    <t>recettes sous forme de dividendes en actions</t>
  </si>
  <si>
    <t>capacité de financement du fonds de soutien des rentes</t>
  </si>
  <si>
    <t>versement des primes PEP</t>
  </si>
  <si>
    <t>versement des Caisses d'épargne au Fonds de réserve des retraites</t>
  </si>
  <si>
    <t>apurement de la dette de l'Etat envers le régime général</t>
  </si>
  <si>
    <t>cession au fonds de solidarité de la créance de l'ETAT sur l'UNEDIC</t>
  </si>
  <si>
    <t>Corrections Insee dont crédit-bail</t>
  </si>
  <si>
    <t>Capacité de financement de l'Etat</t>
  </si>
  <si>
    <t>Gains ou perte d'intérêts sur produits dérivés</t>
  </si>
  <si>
    <t>Déficit de l'Etat au sens du protocole de Maastricht</t>
  </si>
  <si>
    <t xml:space="preserve"> </t>
  </si>
  <si>
    <t>Source: Comptes Nationaux - Base 2000, Insee</t>
  </si>
  <si>
    <t xml:space="preserve">3.320 Prélèvements obligatoires des Administrations Publiques et des Institutions Communautaires </t>
  </si>
  <si>
    <t>En milliards d'euros</t>
  </si>
  <si>
    <t>Prélèvements obligatoires perçus par</t>
  </si>
  <si>
    <t>Les administrations publiques centrales</t>
  </si>
  <si>
    <t xml:space="preserve">    l'Etat (S13111)</t>
  </si>
  <si>
    <t>N.D.</t>
  </si>
  <si>
    <t xml:space="preserve">         -Impôts (1)</t>
  </si>
  <si>
    <t xml:space="preserve">         -Cotisations sociales</t>
  </si>
  <si>
    <t xml:space="preserve">    les ODAC (S13112)</t>
  </si>
  <si>
    <t>Les administrations publiques locales (S1313)</t>
  </si>
  <si>
    <t>Les administrations de sécurité sociale (S1314)</t>
  </si>
  <si>
    <t xml:space="preserve">         -Impôts</t>
  </si>
  <si>
    <t xml:space="preserve">         -Cotisations sociales (2)</t>
  </si>
  <si>
    <t>Les institutions de l'Union européenne (S2)</t>
  </si>
  <si>
    <t xml:space="preserve">Ensemble </t>
  </si>
  <si>
    <t>En % du PIB</t>
  </si>
  <si>
    <t xml:space="preserve">Milliards d'euros et % </t>
  </si>
  <si>
    <t>(1) Les impôts sont comptabilisés après transferts de recettes fiscales et nets des impôts dus non recouvrables, non compris la quatrième ressource inscrite en dépense de l'Etat</t>
  </si>
  <si>
    <t>(2) Nettes des cotisations dûes non recouvrables</t>
  </si>
  <si>
    <t>N.D.: non disponible.</t>
  </si>
  <si>
    <t>Principaux impôts par catégorie (*)</t>
  </si>
  <si>
    <t>Somme Impôts sur les produits (D21)</t>
  </si>
  <si>
    <t>Somme Impôts sur la production (D29)</t>
  </si>
  <si>
    <t>Impôts de type TVA (D211)</t>
  </si>
  <si>
    <t>TVA (**)</t>
  </si>
  <si>
    <t>Impôts de type droits de douanes (D212)</t>
  </si>
  <si>
    <t>Impôts sur les produits (D214)</t>
  </si>
  <si>
    <t>Taxe Intérieure sur les produits pétroliers</t>
  </si>
  <si>
    <t>Taxes sur les tabacs</t>
  </si>
  <si>
    <t>Droits d'enregistrement (taxe addi.)</t>
  </si>
  <si>
    <t>Taxes spéciales sur les conventions d'assurances</t>
  </si>
  <si>
    <t>TVA sur les terrains</t>
  </si>
  <si>
    <t>Taxes sur les boissons</t>
  </si>
  <si>
    <t>Produits de la loterie nationale et du loto</t>
  </si>
  <si>
    <t>Impôt sur l'énergie électrique</t>
  </si>
  <si>
    <t>Taxe pour le fonds du service public de la production d'électricité</t>
  </si>
  <si>
    <t>Impôts sur les salaires et la main d'œuvre (D291)</t>
  </si>
  <si>
    <t>Taxes sur les salaires</t>
  </si>
  <si>
    <t>Versements transports</t>
  </si>
  <si>
    <t>Taxe au profit du FNAL (fonds national d'aide au logement)</t>
  </si>
  <si>
    <t>Caisse nationale de solidarité pour l’autonomie (CNSA)</t>
  </si>
  <si>
    <t>Impôts divers sur la production (D292)</t>
  </si>
  <si>
    <t>Taxe professionnelle (TP)</t>
  </si>
  <si>
    <t>Cotisation minim. taxes profession.</t>
  </si>
  <si>
    <t>Taxe sur le foncier bâti et non bâti (payée par les entreprises)</t>
  </si>
  <si>
    <t>TVA sur subventions et sous/compensations agricultures</t>
  </si>
  <si>
    <t>Contribution sociale de solidarité des sociétés</t>
  </si>
  <si>
    <t>Impôts courants sur le revenu et le patrimoine (D51)</t>
  </si>
  <si>
    <t>Contribution sociale généralisée (CSG)</t>
  </si>
  <si>
    <t>CSG affectée à la CNSA</t>
  </si>
  <si>
    <t>Contribution au Remboursement de la Dette Sociale</t>
  </si>
  <si>
    <t>Impôt sur le revenu</t>
  </si>
  <si>
    <t>PRCM (prélèvements sur les capitaux mobiliers)</t>
  </si>
  <si>
    <t>Prélèvements social de 2 % sur le revenu du capital</t>
  </si>
  <si>
    <t>Contribution additionnelle au prélèvement social affectée à la CNSA</t>
  </si>
  <si>
    <t>Impôts sur les sociétés (inclus impôt forfaitaire annuel)</t>
  </si>
  <si>
    <t>Majoration de 10% sur l'IS</t>
  </si>
  <si>
    <t>Autres Impôts sur le revenu et le patrimoine (D59)</t>
  </si>
  <si>
    <t>Taxe d'habitation</t>
  </si>
  <si>
    <t>Impôt de Solidarité sur la Fortune</t>
  </si>
  <si>
    <t>Taxe sur le foncier non bâti (payée par les ménages)</t>
  </si>
  <si>
    <t>Impôts en capital (D91)</t>
  </si>
  <si>
    <t>Mutation à titre gratuit</t>
  </si>
  <si>
    <t>(*)</t>
  </si>
  <si>
    <t>(**)</t>
  </si>
  <si>
    <t xml:space="preserve">Le montant total de la TVA excède légèrement le montant présenté ici. En effet, seule la partie classée en "impôts de type TVA" (D211) figure ici. </t>
  </si>
  <si>
    <t>La TVA sur les subventions, au titre de la sous-compensation agriculture et sur les terrains est reclassée par l'Insee en impôts sur les produit (D214) et autres impôts sur la production (D29).</t>
  </si>
  <si>
    <t>Total CSG</t>
  </si>
  <si>
    <t>Revenus d'activité</t>
  </si>
  <si>
    <t xml:space="preserve">  dont secteur privé</t>
  </si>
  <si>
    <t>Revenus remplacement</t>
  </si>
  <si>
    <t>Revenus du capital</t>
  </si>
  <si>
    <t xml:space="preserve">  dont patrimoine</t>
  </si>
  <si>
    <t>Majorations/pénalités</t>
  </si>
  <si>
    <t>Jeux</t>
  </si>
  <si>
    <t xml:space="preserve">  dont secteur public</t>
  </si>
  <si>
    <t xml:space="preserve">  dont placement</t>
  </si>
  <si>
    <t xml:space="preserve">(28/6/2010) </t>
  </si>
  <si>
    <t>Recettes CSG par type d'assiette (en milliards d'euros)</t>
  </si>
  <si>
    <t>Recettes CSG par type d'assiette (%)</t>
  </si>
  <si>
    <t>Valeur de point CSG par type d'assiette (en milliards d'euros, x100)</t>
  </si>
  <si>
    <t>&gt;&gt;&gt; Les rapports CSS ne disent pas explicitement comment ils calculent leurs tableaux "valeur de point CSG"; mais visiblement ils se sont contentés</t>
  </si>
  <si>
    <t xml:space="preserve">de diviser leurs tableaux "Recettes CSG" par les taux statutaires (totalement stables à 7.50%-6.60%-8.20% sur 2005-2010). Sauf qu'il n'y a que pour </t>
  </si>
  <si>
    <t>les revenus du capital qu'ils ont exactement appliqué le taux de 8.20%. Pas clair du tout pourquoi ils appliquent 7.49% et non 7.50% pour les revenus</t>
  </si>
  <si>
    <t>d'activité (ce n'est pas une histoire d'assiette 97%: sinon le gap serait bcp plus fort: 0.97x7.50=7.275). Pas clair non plus pourquoi ils appliquent 6.53%</t>
  </si>
  <si>
    <t>et non 6.60% pour les revenus de remplacement (peut-être une moyenne pondérée entre 6.60% retraites et 6.20% pré-retraites-chômage; en tout</t>
  </si>
  <si>
    <t>cas ce n'est certainement pas une moyenne pondérée avec le 0% applicables aux revenus de remplacement exonérés = environ 30% de l'assiette)</t>
  </si>
  <si>
    <t>1. Les Rapports CCSS fournissent des décompositions régulières et (relativement) cohérentes des assiettes CSG</t>
  </si>
  <si>
    <t>Taux implicite utilisés dans les Rapports CCSS</t>
  </si>
  <si>
    <t>(patrimoine = essentiellement RF + PV = prélevé via déclaration IR; placement: tout le reste = prélevé par banques; dividendes transféré de patrimoine vers placement en 2008-2009; à reprendre avec Rapports CCSS, FSV, CPO)</t>
  </si>
  <si>
    <t>(Note: gains aux jeux de hasard = tout de même 5-6 milliards d'euros par an = pas totalement négligeable… combien les gens jouent-ils?)</t>
  </si>
  <si>
    <t>Urssaf/Cgss</t>
  </si>
  <si>
    <t>Compte central Acoss</t>
  </si>
  <si>
    <t>Patrimoine</t>
  </si>
  <si>
    <t xml:space="preserve">Placement </t>
  </si>
  <si>
    <t>Total CSG Trésor</t>
  </si>
  <si>
    <t>Total CSG Acoss (activité+remplacement)</t>
  </si>
  <si>
    <r>
      <t xml:space="preserve">Source: </t>
    </r>
    <r>
      <rPr>
        <sz val="10"/>
        <rFont val="Arial"/>
        <family val="2"/>
      </rPr>
      <t>Rapports FSV Juillet 2009 (p.61) et Juin 2008 (p.58)</t>
    </r>
  </si>
  <si>
    <t>Recettes CSG-FSV par type de recouvrement (en milliards d'euros)</t>
  </si>
  <si>
    <t>Valeur de point CSG par type de recouvrement (en milliards d'euros)</t>
  </si>
  <si>
    <t>Taux implicite utilisés dans les Rapports FSV</t>
  </si>
  <si>
    <t>2. Les Rapports FSV fournissent des décompositions encore plus détaillées par type de recouvrement</t>
  </si>
  <si>
    <r>
      <t xml:space="preserve">Source: </t>
    </r>
    <r>
      <rPr>
        <sz val="10"/>
        <rFont val="Arial"/>
        <family val="2"/>
      </rPr>
      <t>Rapports FSV Juillet 2009 (pp.61-66) et Juin 2008 (p.58-63)</t>
    </r>
  </si>
  <si>
    <t xml:space="preserve">  dont indépendants</t>
  </si>
  <si>
    <t xml:space="preserve">  dont régimes spéciaux </t>
  </si>
  <si>
    <t xml:space="preserve">  dont employés de maison</t>
  </si>
  <si>
    <t xml:space="preserve">  dont remplacement</t>
  </si>
  <si>
    <t xml:space="preserve">  dont majorations/pénalités</t>
  </si>
  <si>
    <t xml:space="preserve">  dont secteur agricole (Ccmsa)</t>
  </si>
  <si>
    <t xml:space="preserve">  sont secteur privé</t>
  </si>
  <si>
    <t>ce cas il est précisé que le "secteur privé" inclut les "salariés des entreprises du secteur privé, les personnels de maison et les non titulaires des fonctions publiques".</t>
  </si>
  <si>
    <r>
      <t>Note</t>
    </r>
    <r>
      <rPr>
        <sz val="10"/>
        <rFont val="Arial"/>
        <family val="2"/>
      </rPr>
      <t>: Les Rapports CCSS n'indiquent pas la décomposition complète des revenus d'activité; seule la composante "secteur privé" est parfois indiquée; dans</t>
    </r>
  </si>
  <si>
    <t>&gt;&gt;&gt; Plusieurs points à retenir sur ces données FSV (globalement très cohérentes avec données CCSS):</t>
  </si>
  <si>
    <t>(1) Les taux implicites utilisés correspondent bien aux taux statutaires (1.03% ou 1.05% de CSG affecté à FSV suivant les années et les assiettes)</t>
  </si>
  <si>
    <t>recouvrements pour des revenus de remplacement, mais pas uniquement: ce canal de recouvrement inclut aussi tous les revenus d'activité et</t>
  </si>
  <si>
    <t>(3) Par ailleurs, la décomposition hyper détaillée des recouvrements Ursaff est disponible uniquement pour 2007 et 2008 (les précédents</t>
  </si>
  <si>
    <t>rapports FSV ne sont pas disponibles en ligne)</t>
  </si>
  <si>
    <t>&gt;&gt;&gt; vues les imperfections des données, il ne paraît pas raisonnable de fournir une décomposition annuelle de l'assiette revenus d'activité</t>
  </si>
  <si>
    <t xml:space="preserve">     dont non-titul administrations</t>
  </si>
  <si>
    <t xml:space="preserve">     dont non-titul collectivités locales</t>
  </si>
  <si>
    <t xml:space="preserve">     dont titulaires collectivités locales</t>
  </si>
  <si>
    <t xml:space="preserve">     dont militaires</t>
  </si>
  <si>
    <t xml:space="preserve">     dont titulaires administrations</t>
  </si>
  <si>
    <t xml:space="preserve">     dont revenus d'activité non salarié</t>
  </si>
  <si>
    <t xml:space="preserve">     dont revenus de remplacement</t>
  </si>
  <si>
    <t>Valeur de point CSG par type d'assiette (en %)</t>
  </si>
  <si>
    <t>Valeur de point CSG par type de recouvrement (en %)</t>
  </si>
  <si>
    <t xml:space="preserve">     dont revenus d'activité salarié</t>
  </si>
  <si>
    <t>de remplacement des exploitants et salariés agricoles (sans décomposition possible); cela est très clairement expliqué dans les Rapports FSV;</t>
  </si>
  <si>
    <t>disponibles en ligne), mais c'est approximatif</t>
  </si>
  <si>
    <t>Salaires secteur privé</t>
  </si>
  <si>
    <t>Salaires secteur public</t>
  </si>
  <si>
    <t>Non salariés</t>
  </si>
  <si>
    <t>Assiette agricole: imputation (cf. infra)</t>
  </si>
  <si>
    <t>secteur privé CCSS</t>
  </si>
  <si>
    <t>Secteur privé CN</t>
  </si>
  <si>
    <t>Secteur public CN</t>
  </si>
  <si>
    <t>Non salariés CN</t>
  </si>
  <si>
    <t xml:space="preserve">  dont non salariés</t>
  </si>
  <si>
    <t>&gt;&gt;&gt; pb: à part le trend décroissant pour secteur public, difficile d'étudier les variations fines de l'assiette CSG activité sur 2005-2010; en particulier,</t>
  </si>
  <si>
    <t>inclut tous les titulaires et non titulaires); = la définition la plus proche des concepts CN, et de fait cela correspond bien; cela dit, pour obtenir</t>
  </si>
  <si>
    <t>Assiettes CSG en milliards d'euros</t>
  </si>
  <si>
    <t>Ratios ComptaNat</t>
  </si>
  <si>
    <t>a priori; à ce stade le 50-50 est l'hypothèse la plus plausible pour corriger les légères différences de champ)</t>
  </si>
  <si>
    <t>&gt;&gt;&gt; la définition CCSS secteur privé est un peu différente (non titulaires inclus dans secteur privé, but régimes spéciaux et salariés agricoles exclus),  pour finir cela se</t>
  </si>
  <si>
    <t>d'où une part légèrement plus importante; le trend à la hausse de la part secteur privé semble toutefois plausible (et cohérent avec CN et avec blocage</t>
  </si>
  <si>
    <t>salaires publics), bien qu'un peu fort</t>
  </si>
  <si>
    <t>décalages comptables (ou à de vrais phénomènes fiscaux, amortissement accéléré etc.); impossible de dire avec les données disponibles</t>
  </si>
  <si>
    <t>% assiette</t>
  </si>
  <si>
    <t>la part CCSS secteur privé comme indicateur d'évolution (cf. formules):</t>
  </si>
  <si>
    <t>3. Les assiettes CSG 2005-2010 à utiliser dans RevolutionFiscale 2010</t>
  </si>
  <si>
    <t xml:space="preserve">Total CSG Acoss </t>
  </si>
  <si>
    <t>(0) Deux grands canaux de recouvrement: CSG Acoss (=revenus d'activité et de remplacement) vs CSG Trésor (=revenus de patrimoine, placement</t>
  </si>
  <si>
    <t>et jeux); à l'intérieur du canal Acoss, un canal "Ursaff" (=le plus gros) et un canal "Compte central Acoss" (surtout des revenus de remplacement)</t>
  </si>
  <si>
    <t>je tente une décomposition 60%-20%-20% (remplacement-nonsal-sal) de l'assiette agricole (=approximativement ce que donnent les stats MSA</t>
  </si>
  <si>
    <t>(avant correction 97% non sal)</t>
  </si>
  <si>
    <t>part régimes spéciaux privé</t>
  </si>
  <si>
    <t>est calculée comme recettes/0.75*6.60%, et l'assiette revenus du capital comme recettes/8.20%; les chiffres obtenus sont très proches des tableaux "valeur</t>
  </si>
  <si>
    <t>Tableau PIPG 2009 (www.insee.fr12-07-2010)</t>
  </si>
  <si>
    <t>Les impôts détaillés dans ce tableau représentent 449,7 Md€ en 2009 soit 93,2 % du total des impôts.</t>
  </si>
  <si>
    <t>Parmi les impôts sur les produits (D214), les impôts listés représentent environ 79 % de l'ensemble.</t>
  </si>
  <si>
    <t>Pour les autres catégories d'impôts, les impôts listés rendent compte de plus de 95 % du total.</t>
  </si>
  <si>
    <t>résidu</t>
  </si>
  <si>
    <t>Total CSG-CRDS</t>
  </si>
  <si>
    <t>Total IS</t>
  </si>
  <si>
    <t>Total Contributions capital</t>
  </si>
  <si>
    <t>Total CSG hors majorations/pénalités/jeux</t>
  </si>
  <si>
    <t>Assiette PS 2.3%</t>
  </si>
  <si>
    <t>Assiette PRCM 18% (16% 2005-2007)</t>
  </si>
  <si>
    <t>Somme PS 2% et CNSA 0.3%</t>
  </si>
  <si>
    <t>Dans cette feuille: saisies manuelles à partir des sources disponibles sur les assiettes CSG</t>
  </si>
  <si>
    <t>(30/09/2010)</t>
  </si>
  <si>
    <t>Dans ce fichier: Données détaillées sur Assiettes CSG</t>
  </si>
  <si>
    <r>
      <t xml:space="preserve">Sources: </t>
    </r>
    <r>
      <rPr>
        <sz val="10"/>
        <rFont val="Arial"/>
        <family val="2"/>
      </rPr>
      <t>Rapports CCSS septembre 2010 (p.43), juin 2010 (p.39), octobre 2009 (p.51), juin 2009 (p.39), septembre 2008 (p.43), septembre 2007 (p.43)</t>
    </r>
  </si>
  <si>
    <r>
      <t xml:space="preserve">Sources: </t>
    </r>
    <r>
      <rPr>
        <sz val="10"/>
        <rFont val="Arial"/>
        <family val="2"/>
      </rPr>
      <t>Rapports CCSS septembre 2010 (p.45), juin 2010 (p.41), octobre 2009 (p.53), juin 2009 (p.41), septembre 2008 (p.45), septembre 2007 (p.45)</t>
    </r>
  </si>
  <si>
    <t>Chiifres à utiliser (voir Tableau CSG1)</t>
  </si>
  <si>
    <t>(2) La complication vient du fait que le canal "Compte central Acoss" correspond essentiellement à des</t>
  </si>
  <si>
    <t>en trois composantes privé + public + non salariés; par contre on peut calculer une décomposition approximative pour 2007 et 2008:</t>
  </si>
  <si>
    <t>&gt;&gt;&gt; notre définition "secteur privé" inclut régimes spéciaux, employés de maison et salariés agricoles (inversement notre définition "secteur public"</t>
  </si>
  <si>
    <t>un meilleur fit, on choisit finalement de mettre 50% régimes spéciaux dans secteur privé et 50% régimes spéciaux dans secteur public (cf. formule), sinon</t>
  </si>
  <si>
    <t xml:space="preserve">la masse salariale secteur public serait un peu faible par rapport CN (l'assiette CSG serait à 88%-90% pour public vs 94%-95% pour privé = peu plausible </t>
  </si>
  <si>
    <t>la forte hausse des non salariés en 2007-2008 n'est pas du tout là dans la CN (but chiffres CN 2008 toujours provisoires), et peut être dû à des</t>
  </si>
  <si>
    <t>&gt;&gt;&gt; pour finir, nous procèdons de la façon suivante pour répartir l'assiette CSG revenus d'activité: pour les non-salariés, nous appliquons à toutes</t>
  </si>
  <si>
    <t>les années la moyenne 2007-2008, soit 12.8%; on ajuste les salaires accordingly pour 2007 et 2008; puis pour 2005-2006 et 2009-2010 on utilise</t>
  </si>
  <si>
    <t>&gt;&gt;&gt; on applique cette répartition à une assiette totale revenus d'activité calculée comme recettes CCSS/0.97x7.50%; l'assiette revenus remplacement</t>
  </si>
  <si>
    <t>du point" des Rapports CCSS, mais légèrement différents; pour finir, cela semble plus transparent de repartir des recettes</t>
  </si>
  <si>
    <t>(assiette moyenne 0.75 revenus de remplacement = ce qu'annoncent les Rapports CCSS (cf. tableaux taux de cotisations sociales) = ce qu'on trouve avec les simulations)</t>
  </si>
  <si>
    <t>(Note: à ce stade on oublie totalement les revenus des jeux)</t>
  </si>
  <si>
    <t>&gt;&gt;&gt; dernier ajustement à faire: on ne retient que 97% de l'assiette non salariés, qui ne bénéficient pas de l'abattement 97% (très petit effet, quelques milliards,</t>
  </si>
  <si>
    <t>mais c'est plus cohérent, et accessoirement cela donne un ratio ComptaNat légèrement plus faible pour les non salariés, ce qui est sans doute plausible):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</si>
</sst>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  <numFmt numFmtId="165" formatCode="#,##0.0"/>
    <numFmt numFmtId="166" formatCode="0.000"/>
    <numFmt numFmtId="167" formatCode="#,##0.000"/>
    <numFmt numFmtId="168" formatCode="0.0"/>
    <numFmt numFmtId="169" formatCode="#,##0.0\ _€;[Red]\-#,##0.0\ _€"/>
    <numFmt numFmtId="170" formatCode="#,##0.0\ _F;\-#,##0.0\ _F"/>
    <numFmt numFmtId="171" formatCode="#,##0\ _F;\-#,##0\ _F"/>
    <numFmt numFmtId="172" formatCode="#,##0.00\ _€"/>
    <numFmt numFmtId="173" formatCode="0.0000"/>
    <numFmt numFmtId="174" formatCode="0.000000"/>
    <numFmt numFmtId="175" formatCode="0.00000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%"/>
    <numFmt numFmtId="180" formatCode="0.0000%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38" fontId="3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1" fillId="0" borderId="5" xfId="0" applyNumberFormat="1" applyFont="1" applyBorder="1" applyAlignment="1" quotePrefix="1">
      <alignment horizontal="right" vertical="center"/>
    </xf>
    <xf numFmtId="38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 quotePrefix="1">
      <alignment horizontal="right" vertical="center"/>
    </xf>
    <xf numFmtId="38" fontId="1" fillId="0" borderId="8" xfId="0" applyNumberFormat="1" applyFont="1" applyBorder="1" applyAlignment="1">
      <alignment vertical="center"/>
    </xf>
    <xf numFmtId="168" fontId="0" fillId="0" borderId="9" xfId="0" applyNumberFormat="1" applyBorder="1" applyAlignment="1">
      <alignment/>
    </xf>
    <xf numFmtId="38" fontId="0" fillId="0" borderId="10" xfId="0" applyNumberFormat="1" applyFont="1" applyBorder="1" applyAlignment="1">
      <alignment vertical="center"/>
    </xf>
    <xf numFmtId="38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top"/>
    </xf>
    <xf numFmtId="38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 vertical="center"/>
    </xf>
    <xf numFmtId="38" fontId="0" fillId="0" borderId="8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left"/>
    </xf>
    <xf numFmtId="38" fontId="0" fillId="0" borderId="10" xfId="0" applyNumberFormat="1" applyFont="1" applyBorder="1" applyAlignment="1">
      <alignment horizontal="left"/>
    </xf>
    <xf numFmtId="20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1" fillId="0" borderId="10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/>
    </xf>
    <xf numFmtId="168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21" applyFont="1" applyAlignment="1">
      <alignment horizontal="left"/>
      <protection/>
    </xf>
    <xf numFmtId="3" fontId="0" fillId="0" borderId="0" xfId="24" applyNumberFormat="1" applyFont="1" applyAlignment="1">
      <alignment horizontal="left"/>
      <protection/>
    </xf>
    <xf numFmtId="166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21" applyFont="1">
      <alignment/>
      <protection/>
    </xf>
    <xf numFmtId="0" fontId="0" fillId="0" borderId="0" xfId="24" applyFont="1">
      <alignment/>
      <protection/>
    </xf>
    <xf numFmtId="0" fontId="0" fillId="0" borderId="0" xfId="21" applyFont="1" applyAlignment="1">
      <alignment horizontal="right"/>
      <protection/>
    </xf>
    <xf numFmtId="0" fontId="4" fillId="0" borderId="6" xfId="24" applyFont="1" applyBorder="1">
      <alignment/>
      <protection/>
    </xf>
    <xf numFmtId="0" fontId="1" fillId="0" borderId="7" xfId="24" applyFont="1" applyBorder="1" applyAlignment="1">
      <alignment horizontal="right"/>
      <protection/>
    </xf>
    <xf numFmtId="0" fontId="1" fillId="0" borderId="5" xfId="24" applyFont="1" applyBorder="1" applyAlignment="1">
      <alignment horizontal="right"/>
      <protection/>
    </xf>
    <xf numFmtId="0" fontId="4" fillId="0" borderId="8" xfId="24" applyFont="1" applyBorder="1">
      <alignment/>
      <protection/>
    </xf>
    <xf numFmtId="168" fontId="1" fillId="0" borderId="9" xfId="24" applyNumberFormat="1" applyFont="1" applyBorder="1" applyAlignment="1">
      <alignment horizontal="right"/>
      <protection/>
    </xf>
    <xf numFmtId="168" fontId="1" fillId="0" borderId="4" xfId="24" applyNumberFormat="1" applyFont="1" applyBorder="1" applyAlignment="1">
      <alignment horizontal="right"/>
      <protection/>
    </xf>
    <xf numFmtId="0" fontId="0" fillId="0" borderId="0" xfId="24" applyNumberFormat="1" applyFont="1">
      <alignment/>
      <protection/>
    </xf>
    <xf numFmtId="0" fontId="0" fillId="0" borderId="10" xfId="24" applyFont="1" applyBorder="1">
      <alignment/>
      <protection/>
    </xf>
    <xf numFmtId="168" fontId="1" fillId="0" borderId="0" xfId="24" applyNumberFormat="1" applyFont="1" applyBorder="1" applyAlignment="1">
      <alignment horizontal="right"/>
      <protection/>
    </xf>
    <xf numFmtId="168" fontId="1" fillId="0" borderId="1" xfId="24" applyNumberFormat="1" applyFont="1" applyBorder="1" applyAlignment="1">
      <alignment horizontal="right"/>
      <protection/>
    </xf>
    <xf numFmtId="0" fontId="1" fillId="0" borderId="10" xfId="24" applyFont="1" applyBorder="1">
      <alignment/>
      <protection/>
    </xf>
    <xf numFmtId="168" fontId="0" fillId="0" borderId="0" xfId="24" applyNumberFormat="1" applyFont="1" applyBorder="1" applyAlignment="1">
      <alignment horizontal="right"/>
      <protection/>
    </xf>
    <xf numFmtId="168" fontId="0" fillId="0" borderId="1" xfId="24" applyNumberFormat="1" applyFont="1" applyBorder="1" applyAlignment="1">
      <alignment horizontal="right"/>
      <protection/>
    </xf>
    <xf numFmtId="168" fontId="0" fillId="0" borderId="0" xfId="24" applyNumberFormat="1" applyFont="1" applyFill="1" applyBorder="1" applyAlignment="1">
      <alignment horizontal="right"/>
      <protection/>
    </xf>
    <xf numFmtId="168" fontId="0" fillId="0" borderId="1" xfId="24" applyNumberFormat="1" applyFont="1" applyFill="1" applyBorder="1" applyAlignment="1">
      <alignment horizontal="right"/>
      <protection/>
    </xf>
    <xf numFmtId="0" fontId="0" fillId="0" borderId="11" xfId="24" applyFont="1" applyBorder="1">
      <alignment/>
      <protection/>
    </xf>
    <xf numFmtId="0" fontId="0" fillId="0" borderId="8" xfId="24" applyFont="1" applyBorder="1">
      <alignment/>
      <protection/>
    </xf>
    <xf numFmtId="168" fontId="5" fillId="0" borderId="9" xfId="24" applyNumberFormat="1" applyFont="1" applyBorder="1" applyAlignment="1">
      <alignment horizontal="right"/>
      <protection/>
    </xf>
    <xf numFmtId="168" fontId="5" fillId="0" borderId="4" xfId="24" applyNumberFormat="1" applyFont="1" applyBorder="1" applyAlignment="1">
      <alignment horizontal="right"/>
      <protection/>
    </xf>
    <xf numFmtId="168" fontId="5" fillId="0" borderId="0" xfId="24" applyNumberFormat="1" applyFont="1" applyBorder="1" applyAlignment="1">
      <alignment horizontal="right"/>
      <protection/>
    </xf>
    <xf numFmtId="168" fontId="5" fillId="0" borderId="1" xfId="24" applyNumberFormat="1" applyFont="1" applyBorder="1" applyAlignment="1">
      <alignment horizontal="right"/>
      <protection/>
    </xf>
    <xf numFmtId="168" fontId="0" fillId="0" borderId="0" xfId="21" applyNumberFormat="1" applyFont="1" applyBorder="1" applyAlignment="1">
      <alignment horizontal="right"/>
      <protection/>
    </xf>
    <xf numFmtId="168" fontId="0" fillId="0" borderId="1" xfId="21" applyNumberFormat="1" applyFont="1" applyBorder="1" applyAlignment="1">
      <alignment horizontal="right"/>
      <protection/>
    </xf>
    <xf numFmtId="168" fontId="0" fillId="0" borderId="2" xfId="21" applyNumberFormat="1" applyFont="1" applyBorder="1" applyAlignment="1">
      <alignment horizontal="right"/>
      <protection/>
    </xf>
    <xf numFmtId="168" fontId="0" fillId="0" borderId="3" xfId="21" applyNumberFormat="1" applyFont="1" applyBorder="1" applyAlignment="1">
      <alignment horizontal="right"/>
      <protection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0" fillId="0" borderId="0" xfId="22">
      <alignment/>
      <protection/>
    </xf>
    <xf numFmtId="0" fontId="1" fillId="0" borderId="10" xfId="22" applyFont="1" applyBorder="1">
      <alignment/>
      <protection/>
    </xf>
    <xf numFmtId="0" fontId="0" fillId="0" borderId="0" xfId="22" applyBorder="1">
      <alignment/>
      <protection/>
    </xf>
    <xf numFmtId="168" fontId="1" fillId="0" borderId="0" xfId="22" applyNumberFormat="1" applyFont="1" applyBorder="1">
      <alignment/>
      <protection/>
    </xf>
    <xf numFmtId="0" fontId="0" fillId="0" borderId="10" xfId="22" applyBorder="1">
      <alignment/>
      <protection/>
    </xf>
    <xf numFmtId="168" fontId="0" fillId="0" borderId="0" xfId="22" applyNumberFormat="1">
      <alignment/>
      <protection/>
    </xf>
    <xf numFmtId="0" fontId="0" fillId="0" borderId="0" xfId="22" applyFont="1">
      <alignment/>
      <protection/>
    </xf>
    <xf numFmtId="0" fontId="1" fillId="0" borderId="7" xfId="22" applyFont="1" applyBorder="1" applyAlignment="1">
      <alignment horizontal="center"/>
      <protection/>
    </xf>
    <xf numFmtId="0" fontId="1" fillId="0" borderId="5" xfId="22" applyFont="1" applyBorder="1" applyAlignment="1">
      <alignment horizontal="center"/>
      <protection/>
    </xf>
    <xf numFmtId="168" fontId="0" fillId="0" borderId="0" xfId="22" applyNumberFormat="1" applyAlignment="1">
      <alignment horizontal="center"/>
      <protection/>
    </xf>
    <xf numFmtId="168" fontId="1" fillId="0" borderId="0" xfId="22" applyNumberFormat="1" applyFont="1" applyAlignment="1">
      <alignment horizontal="center"/>
      <protection/>
    </xf>
    <xf numFmtId="168" fontId="1" fillId="0" borderId="2" xfId="22" applyNumberFormat="1" applyFont="1" applyBorder="1" applyAlignment="1">
      <alignment horizontal="center"/>
      <protection/>
    </xf>
    <xf numFmtId="168" fontId="0" fillId="0" borderId="0" xfId="22" applyNumberFormat="1" applyFont="1" applyAlignment="1">
      <alignment horizontal="center"/>
      <protection/>
    </xf>
    <xf numFmtId="0" fontId="0" fillId="0" borderId="0" xfId="22" applyFont="1" applyBorder="1">
      <alignment/>
      <protection/>
    </xf>
    <xf numFmtId="168" fontId="1" fillId="0" borderId="2" xfId="22" applyNumberFormat="1" applyFont="1" applyBorder="1" applyAlignment="1">
      <alignment horizontal="left"/>
      <protection/>
    </xf>
    <xf numFmtId="9" fontId="0" fillId="0" borderId="0" xfId="22" applyNumberFormat="1">
      <alignment/>
      <protection/>
    </xf>
    <xf numFmtId="9" fontId="0" fillId="0" borderId="0" xfId="22" applyNumberFormat="1" applyAlignment="1">
      <alignment horizontal="center"/>
      <protection/>
    </xf>
    <xf numFmtId="9" fontId="1" fillId="0" borderId="0" xfId="22" applyNumberFormat="1" applyFont="1" applyAlignment="1">
      <alignment horizontal="center"/>
      <protection/>
    </xf>
    <xf numFmtId="10" fontId="0" fillId="0" borderId="0" xfId="22" applyNumberFormat="1" applyAlignment="1">
      <alignment horizontal="center"/>
      <protection/>
    </xf>
    <xf numFmtId="0" fontId="0" fillId="0" borderId="0" xfId="22" applyAlignment="1">
      <alignment horizontal="center"/>
      <protection/>
    </xf>
    <xf numFmtId="165" fontId="1" fillId="0" borderId="0" xfId="22" applyNumberFormat="1" applyFont="1" applyAlignment="1">
      <alignment horizontal="center"/>
      <protection/>
    </xf>
    <xf numFmtId="176" fontId="0" fillId="0" borderId="0" xfId="22" applyNumberFormat="1" applyAlignment="1">
      <alignment horizontal="center"/>
      <protection/>
    </xf>
    <xf numFmtId="9" fontId="0" fillId="0" borderId="0" xfId="22" applyNumberFormat="1" applyFont="1" applyAlignment="1">
      <alignment horizontal="center"/>
      <protection/>
    </xf>
    <xf numFmtId="179" fontId="0" fillId="0" borderId="0" xfId="22" applyNumberFormat="1" applyAlignment="1">
      <alignment horizontal="center"/>
      <protection/>
    </xf>
    <xf numFmtId="179" fontId="1" fillId="0" borderId="0" xfId="22" applyNumberFormat="1" applyFont="1" applyAlignment="1">
      <alignment horizontal="center"/>
      <protection/>
    </xf>
    <xf numFmtId="168" fontId="1" fillId="0" borderId="1" xfId="0" applyNumberFormat="1" applyFont="1" applyBorder="1" applyAlignment="1">
      <alignment/>
    </xf>
    <xf numFmtId="166" fontId="1" fillId="0" borderId="0" xfId="22" applyNumberFormat="1" applyFont="1" applyAlignment="1">
      <alignment horizontal="center"/>
      <protection/>
    </xf>
    <xf numFmtId="173" fontId="1" fillId="0" borderId="0" xfId="22" applyNumberFormat="1" applyFont="1" applyAlignment="1">
      <alignment horizontal="center"/>
      <protection/>
    </xf>
    <xf numFmtId="176" fontId="1" fillId="0" borderId="0" xfId="22" applyNumberFormat="1" applyFont="1" applyAlignment="1">
      <alignment horizontal="center"/>
      <protection/>
    </xf>
    <xf numFmtId="0" fontId="1" fillId="0" borderId="6" xfId="22" applyFont="1" applyBorder="1" applyAlignment="1">
      <alignment horizontal="center"/>
      <protection/>
    </xf>
    <xf numFmtId="9" fontId="0" fillId="0" borderId="10" xfId="22" applyNumberFormat="1" applyBorder="1" applyAlignment="1">
      <alignment horizontal="center"/>
      <protection/>
    </xf>
    <xf numFmtId="9" fontId="1" fillId="0" borderId="10" xfId="22" applyNumberFormat="1" applyFont="1" applyBorder="1" applyAlignment="1">
      <alignment horizontal="center"/>
      <protection/>
    </xf>
    <xf numFmtId="0" fontId="0" fillId="0" borderId="0" xfId="22" applyFont="1">
      <alignment/>
      <protection/>
    </xf>
    <xf numFmtId="3" fontId="1" fillId="0" borderId="0" xfId="22" applyNumberFormat="1" applyFont="1" applyAlignment="1">
      <alignment horizontal="center"/>
      <protection/>
    </xf>
    <xf numFmtId="3" fontId="0" fillId="0" borderId="0" xfId="22" applyNumberForma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1" fontId="0" fillId="0" borderId="0" xfId="22" applyNumberFormat="1" applyAlignment="1">
      <alignment horizontal="center"/>
      <protection/>
    </xf>
    <xf numFmtId="10" fontId="1" fillId="0" borderId="0" xfId="22" applyNumberFormat="1" applyFont="1" applyAlignment="1">
      <alignment horizontal="center"/>
      <protection/>
    </xf>
    <xf numFmtId="1" fontId="4" fillId="0" borderId="0" xfId="22" applyNumberFormat="1" applyFont="1" applyAlignment="1">
      <alignment horizontal="center"/>
      <protection/>
    </xf>
    <xf numFmtId="0" fontId="9" fillId="0" borderId="0" xfId="22" applyFont="1">
      <alignment/>
      <protection/>
    </xf>
    <xf numFmtId="3" fontId="0" fillId="0" borderId="0" xfId="22" applyNumberFormat="1" applyFont="1" applyAlignment="1">
      <alignment horizontal="center"/>
      <protection/>
    </xf>
    <xf numFmtId="165" fontId="0" fillId="0" borderId="0" xfId="22" applyNumberFormat="1" applyFont="1" applyAlignment="1">
      <alignment horizontal="center"/>
      <protection/>
    </xf>
    <xf numFmtId="165" fontId="0" fillId="0" borderId="0" xfId="22" applyNumberFormat="1" applyAlignment="1">
      <alignment horizontal="center"/>
      <protection/>
    </xf>
    <xf numFmtId="165" fontId="4" fillId="0" borderId="0" xfId="22" applyNumberFormat="1" applyFont="1" applyAlignment="1">
      <alignment horizontal="center"/>
      <protection/>
    </xf>
    <xf numFmtId="9" fontId="4" fillId="0" borderId="0" xfId="22" applyNumberFormat="1" applyFont="1" applyAlignment="1">
      <alignment horizontal="center"/>
      <protection/>
    </xf>
    <xf numFmtId="0" fontId="4" fillId="0" borderId="0" xfId="22" applyFont="1">
      <alignment/>
      <protection/>
    </xf>
    <xf numFmtId="9" fontId="4" fillId="0" borderId="0" xfId="22" applyNumberFormat="1" applyFont="1" applyAlignment="1">
      <alignment horizontal="left"/>
      <protection/>
    </xf>
    <xf numFmtId="176" fontId="4" fillId="0" borderId="0" xfId="22" applyNumberFormat="1" applyFont="1" applyAlignment="1">
      <alignment horizontal="center"/>
      <protection/>
    </xf>
    <xf numFmtId="0" fontId="1" fillId="0" borderId="0" xfId="22" applyFont="1" applyAlignment="1">
      <alignment/>
      <protection/>
    </xf>
    <xf numFmtId="0" fontId="9" fillId="0" borderId="0" xfId="22" applyFont="1" applyAlignment="1">
      <alignment/>
      <protection/>
    </xf>
    <xf numFmtId="0" fontId="3" fillId="0" borderId="0" xfId="22" applyFont="1">
      <alignment/>
      <protection/>
    </xf>
    <xf numFmtId="0" fontId="1" fillId="0" borderId="0" xfId="23" applyFont="1">
      <alignment/>
      <protection/>
    </xf>
    <xf numFmtId="0" fontId="0" fillId="0" borderId="0" xfId="23">
      <alignment/>
      <protection/>
    </xf>
    <xf numFmtId="0" fontId="0" fillId="0" borderId="6" xfId="23" applyBorder="1">
      <alignment/>
      <protection/>
    </xf>
    <xf numFmtId="0" fontId="0" fillId="0" borderId="7" xfId="23" applyBorder="1">
      <alignment/>
      <protection/>
    </xf>
    <xf numFmtId="0" fontId="1" fillId="0" borderId="7" xfId="23" applyFont="1" applyBorder="1">
      <alignment/>
      <protection/>
    </xf>
    <xf numFmtId="0" fontId="1" fillId="0" borderId="5" xfId="23" applyFont="1" applyBorder="1">
      <alignment/>
      <protection/>
    </xf>
    <xf numFmtId="0" fontId="1" fillId="0" borderId="10" xfId="23" applyFont="1" applyBorder="1">
      <alignment/>
      <protection/>
    </xf>
    <xf numFmtId="168" fontId="0" fillId="0" borderId="0" xfId="23" applyNumberFormat="1">
      <alignment/>
      <protection/>
    </xf>
    <xf numFmtId="168" fontId="0" fillId="0" borderId="0" xfId="23" applyNumberFormat="1" applyBorder="1">
      <alignment/>
      <protection/>
    </xf>
    <xf numFmtId="168" fontId="0" fillId="0" borderId="1" xfId="23" applyNumberFormat="1" applyBorder="1">
      <alignment/>
      <protection/>
    </xf>
    <xf numFmtId="0" fontId="0" fillId="0" borderId="11" xfId="23" applyBorder="1">
      <alignment/>
      <protection/>
    </xf>
    <xf numFmtId="0" fontId="0" fillId="0" borderId="2" xfId="23" applyBorder="1">
      <alignment/>
      <protection/>
    </xf>
    <xf numFmtId="168" fontId="0" fillId="0" borderId="2" xfId="23" applyNumberFormat="1" applyBorder="1">
      <alignment/>
      <protection/>
    </xf>
    <xf numFmtId="168" fontId="0" fillId="0" borderId="3" xfId="23" applyNumberFormat="1" applyBorder="1">
      <alignment/>
      <protection/>
    </xf>
    <xf numFmtId="0" fontId="1" fillId="0" borderId="6" xfId="23" applyFont="1" applyBorder="1">
      <alignment/>
      <protection/>
    </xf>
    <xf numFmtId="168" fontId="0" fillId="0" borderId="7" xfId="23" applyNumberFormat="1" applyBorder="1">
      <alignment/>
      <protection/>
    </xf>
    <xf numFmtId="168" fontId="0" fillId="0" borderId="5" xfId="23" applyNumberFormat="1" applyBorder="1">
      <alignment/>
      <protection/>
    </xf>
    <xf numFmtId="0" fontId="0" fillId="0" borderId="10" xfId="23" applyBorder="1">
      <alignment/>
      <protection/>
    </xf>
    <xf numFmtId="2" fontId="0" fillId="0" borderId="0" xfId="23" applyNumberFormat="1" applyFont="1">
      <alignment/>
      <protection/>
    </xf>
    <xf numFmtId="0" fontId="0" fillId="0" borderId="0" xfId="23" applyBorder="1">
      <alignment/>
      <protection/>
    </xf>
    <xf numFmtId="0" fontId="1" fillId="0" borderId="0" xfId="23" applyFont="1" applyBorder="1">
      <alignment/>
      <protection/>
    </xf>
    <xf numFmtId="0" fontId="1" fillId="0" borderId="1" xfId="23" applyFont="1" applyBorder="1">
      <alignment/>
      <protection/>
    </xf>
    <xf numFmtId="166" fontId="0" fillId="0" borderId="0" xfId="23" applyNumberFormat="1">
      <alignment/>
      <protection/>
    </xf>
    <xf numFmtId="0" fontId="4" fillId="0" borderId="0" xfId="23" applyFont="1">
      <alignment/>
      <protection/>
    </xf>
    <xf numFmtId="168" fontId="4" fillId="0" borderId="0" xfId="23" applyNumberFormat="1" applyFont="1">
      <alignment/>
      <protection/>
    </xf>
    <xf numFmtId="0" fontId="0" fillId="0" borderId="0" xfId="23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alyseApuévoSynthv2" xfId="21"/>
    <cellStyle name="Normal_ComptesAPU(Principaux_impots_2007_valeur)(insee.fr12052009)" xfId="22"/>
    <cellStyle name="Normal_ComptesRevenus19492009(insee.fr12-07-2010)" xfId="23"/>
    <cellStyle name="Normal_Rétro PO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s="39" t="s">
        <v>267</v>
      </c>
      <c r="B1" s="39" t="s">
        <v>268</v>
      </c>
    </row>
    <row r="2" spans="1:2" ht="12.75">
      <c r="A2" s="39"/>
      <c r="B2" s="3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0.7109375" style="94" customWidth="1"/>
    <col min="2" max="25" width="8.7109375" style="94" customWidth="1"/>
    <col min="26" max="16384" width="6.140625" style="94" customWidth="1"/>
  </cols>
  <sheetData>
    <row r="1" spans="1:2" ht="12.75" customHeight="1">
      <c r="A1" s="93" t="s">
        <v>173</v>
      </c>
      <c r="B1" s="93" t="s">
        <v>266</v>
      </c>
    </row>
    <row r="2" ht="12.75" customHeight="1">
      <c r="A2" s="93"/>
    </row>
    <row r="3" ht="12.75" customHeight="1">
      <c r="A3" s="133" t="s">
        <v>183</v>
      </c>
    </row>
    <row r="4" ht="12.75" customHeight="1">
      <c r="A4" s="93"/>
    </row>
    <row r="5" spans="1:9" ht="12.75" customHeight="1">
      <c r="A5" s="107"/>
      <c r="B5" s="108" t="s">
        <v>174</v>
      </c>
      <c r="C5" s="108"/>
      <c r="D5" s="105"/>
      <c r="E5" s="105"/>
      <c r="F5" s="105"/>
      <c r="G5" s="105"/>
      <c r="H5" s="108" t="s">
        <v>175</v>
      </c>
      <c r="I5" s="105"/>
    </row>
    <row r="6" spans="2:13" ht="12.75" customHeight="1">
      <c r="B6" s="101">
        <v>2005</v>
      </c>
      <c r="C6" s="101">
        <v>2006</v>
      </c>
      <c r="D6" s="102">
        <v>2007</v>
      </c>
      <c r="E6" s="101">
        <v>2008</v>
      </c>
      <c r="F6" s="101">
        <v>2009</v>
      </c>
      <c r="G6" s="101">
        <v>2010</v>
      </c>
      <c r="H6" s="123">
        <v>2005</v>
      </c>
      <c r="I6" s="101">
        <v>2006</v>
      </c>
      <c r="J6" s="102">
        <v>2007</v>
      </c>
      <c r="K6" s="101">
        <v>2008</v>
      </c>
      <c r="L6" s="101">
        <v>2009</v>
      </c>
      <c r="M6" s="101">
        <v>2010</v>
      </c>
    </row>
    <row r="7" spans="1:13" ht="12.75" customHeight="1">
      <c r="A7" s="100" t="s">
        <v>163</v>
      </c>
      <c r="B7" s="104">
        <v>71.7</v>
      </c>
      <c r="C7" s="104">
        <v>76.441</v>
      </c>
      <c r="D7" s="104">
        <v>80.489</v>
      </c>
      <c r="E7" s="104">
        <v>84.273</v>
      </c>
      <c r="F7" s="104">
        <v>82.809</v>
      </c>
      <c r="G7" s="104">
        <v>83.797</v>
      </c>
      <c r="H7" s="124">
        <f>B7/B$7</f>
        <v>1</v>
      </c>
      <c r="I7" s="110">
        <f aca="true" t="shared" si="0" ref="I7:M15">C7/C$7</f>
        <v>1</v>
      </c>
      <c r="J7" s="110">
        <f t="shared" si="0"/>
        <v>1</v>
      </c>
      <c r="K7" s="110">
        <f t="shared" si="0"/>
        <v>1</v>
      </c>
      <c r="L7" s="110">
        <f t="shared" si="0"/>
        <v>1</v>
      </c>
      <c r="M7" s="110">
        <f t="shared" si="0"/>
        <v>1</v>
      </c>
    </row>
    <row r="8" spans="1:13" ht="12.75" customHeight="1">
      <c r="A8" s="100" t="s">
        <v>164</v>
      </c>
      <c r="B8" s="104">
        <v>51.787</v>
      </c>
      <c r="C8" s="104">
        <v>54.019</v>
      </c>
      <c r="D8" s="104">
        <v>56.294</v>
      </c>
      <c r="E8" s="104">
        <v>59.042</v>
      </c>
      <c r="F8" s="104">
        <v>59.314</v>
      </c>
      <c r="G8" s="104">
        <v>59.84</v>
      </c>
      <c r="H8" s="125">
        <f aca="true" t="shared" si="1" ref="H8:H15">B8/B$7</f>
        <v>0.7222733612273361</v>
      </c>
      <c r="I8" s="111">
        <f t="shared" si="0"/>
        <v>0.7066757368427937</v>
      </c>
      <c r="J8" s="111">
        <f t="shared" si="0"/>
        <v>0.6993999180012175</v>
      </c>
      <c r="K8" s="111">
        <f t="shared" si="0"/>
        <v>0.7006039894153525</v>
      </c>
      <c r="L8" s="111">
        <f t="shared" si="0"/>
        <v>0.7162748010481953</v>
      </c>
      <c r="M8" s="111">
        <f t="shared" si="0"/>
        <v>0.7141067102640907</v>
      </c>
    </row>
    <row r="9" spans="1:13" ht="12.75" customHeight="1">
      <c r="A9" s="100" t="s">
        <v>205</v>
      </c>
      <c r="B9" s="106">
        <v>34.218</v>
      </c>
      <c r="C9" s="106">
        <f>35.896*C8/54.094</f>
        <v>35.846231079232446</v>
      </c>
      <c r="D9" s="106">
        <v>37.616</v>
      </c>
      <c r="E9" s="106">
        <f>39.42*E8/58.914</f>
        <v>39.50564619615032</v>
      </c>
      <c r="F9" s="106">
        <f>40.916*F8/60.697</f>
        <v>39.98371622979719</v>
      </c>
      <c r="G9" s="104"/>
      <c r="H9" s="116">
        <f t="shared" si="1"/>
        <v>0.4772384937238494</v>
      </c>
      <c r="I9" s="116">
        <f t="shared" si="0"/>
        <v>0.46893985007041306</v>
      </c>
      <c r="J9" s="116">
        <f>D9/D$7</f>
        <v>0.46734336368944823</v>
      </c>
      <c r="K9" s="116">
        <f>E9/E$7</f>
        <v>0.4687817711028482</v>
      </c>
      <c r="L9" s="116">
        <f>F9/F$7</f>
        <v>0.4828426406525521</v>
      </c>
      <c r="M9" s="111"/>
    </row>
    <row r="10" spans="1:13" ht="12.75" customHeight="1">
      <c r="A10" s="100" t="s">
        <v>166</v>
      </c>
      <c r="B10" s="104">
        <v>11.337</v>
      </c>
      <c r="C10" s="104">
        <v>11.91</v>
      </c>
      <c r="D10" s="104">
        <v>12.411</v>
      </c>
      <c r="E10" s="104">
        <v>13.251</v>
      </c>
      <c r="F10" s="104">
        <v>13.851</v>
      </c>
      <c r="G10" s="104">
        <v>14.404</v>
      </c>
      <c r="H10" s="125">
        <f t="shared" si="1"/>
        <v>0.15811715481171548</v>
      </c>
      <c r="I10" s="111">
        <f t="shared" si="0"/>
        <v>0.15580643895291793</v>
      </c>
      <c r="J10" s="111">
        <f t="shared" si="0"/>
        <v>0.15419498316540148</v>
      </c>
      <c r="K10" s="111">
        <f t="shared" si="0"/>
        <v>0.15723897333665587</v>
      </c>
      <c r="L10" s="111">
        <f t="shared" si="0"/>
        <v>0.1672644277795892</v>
      </c>
      <c r="M10" s="111">
        <f t="shared" si="0"/>
        <v>0.1718915951645047</v>
      </c>
    </row>
    <row r="11" spans="1:13" ht="12.75" customHeight="1">
      <c r="A11" s="100" t="s">
        <v>167</v>
      </c>
      <c r="B11" s="104">
        <f>B12+B13</f>
        <v>7.897</v>
      </c>
      <c r="C11" s="104">
        <v>9.792</v>
      </c>
      <c r="D11" s="104">
        <v>11.025</v>
      </c>
      <c r="E11" s="104">
        <v>11.341</v>
      </c>
      <c r="F11" s="104">
        <v>8.941</v>
      </c>
      <c r="G11" s="104">
        <v>8.818</v>
      </c>
      <c r="H11" s="125">
        <f t="shared" si="1"/>
        <v>0.110139470013947</v>
      </c>
      <c r="I11" s="111">
        <f t="shared" si="0"/>
        <v>0.12809879514920003</v>
      </c>
      <c r="J11" s="111">
        <f t="shared" si="0"/>
        <v>0.136975238852514</v>
      </c>
      <c r="K11" s="111">
        <f t="shared" si="0"/>
        <v>0.13457453751498108</v>
      </c>
      <c r="L11" s="111">
        <f t="shared" si="0"/>
        <v>0.10797135577050805</v>
      </c>
      <c r="M11" s="111">
        <f t="shared" si="0"/>
        <v>0.1052304975118441</v>
      </c>
    </row>
    <row r="12" spans="1:13" ht="12.75" customHeight="1">
      <c r="A12" s="100" t="s">
        <v>168</v>
      </c>
      <c r="B12" s="103">
        <v>4.672</v>
      </c>
      <c r="C12" s="103">
        <v>4.55</v>
      </c>
      <c r="D12" s="103">
        <v>5.57</v>
      </c>
      <c r="E12" s="103">
        <v>5.854</v>
      </c>
      <c r="F12" s="103">
        <v>4.1</v>
      </c>
      <c r="G12" s="103">
        <v>3.742</v>
      </c>
      <c r="H12" s="124">
        <f t="shared" si="1"/>
        <v>0.06516039051603904</v>
      </c>
      <c r="I12" s="110">
        <f t="shared" si="0"/>
        <v>0.05952303083423817</v>
      </c>
      <c r="J12" s="110">
        <f t="shared" si="0"/>
        <v>0.06920200275814087</v>
      </c>
      <c r="K12" s="110">
        <f t="shared" si="0"/>
        <v>0.06946471586391846</v>
      </c>
      <c r="L12" s="110">
        <f t="shared" si="0"/>
        <v>0.049511526524894635</v>
      </c>
      <c r="M12" s="110">
        <f t="shared" si="0"/>
        <v>0.044655536594388825</v>
      </c>
    </row>
    <row r="13" spans="1:13" ht="12.75" customHeight="1">
      <c r="A13" s="100" t="s">
        <v>172</v>
      </c>
      <c r="B13" s="103">
        <v>3.225</v>
      </c>
      <c r="C13" s="103">
        <v>5.243</v>
      </c>
      <c r="D13" s="103">
        <v>5.455</v>
      </c>
      <c r="E13" s="103">
        <v>5.487</v>
      </c>
      <c r="F13" s="103">
        <v>4.841</v>
      </c>
      <c r="G13" s="103">
        <v>5.076</v>
      </c>
      <c r="H13" s="124">
        <f t="shared" si="1"/>
        <v>0.04497907949790795</v>
      </c>
      <c r="I13" s="110">
        <f t="shared" si="0"/>
        <v>0.0685888462997606</v>
      </c>
      <c r="J13" s="110">
        <f t="shared" si="0"/>
        <v>0.06777323609437313</v>
      </c>
      <c r="K13" s="110">
        <f t="shared" si="0"/>
        <v>0.06510982165106262</v>
      </c>
      <c r="L13" s="110">
        <f t="shared" si="0"/>
        <v>0.0584598292456134</v>
      </c>
      <c r="M13" s="110">
        <f t="shared" si="0"/>
        <v>0.060574960917455276</v>
      </c>
    </row>
    <row r="14" spans="1:13" ht="12.75" customHeight="1">
      <c r="A14" s="100" t="s">
        <v>169</v>
      </c>
      <c r="B14" s="103">
        <v>0.169</v>
      </c>
      <c r="C14" s="103">
        <v>0.201</v>
      </c>
      <c r="D14" s="103">
        <v>0.207</v>
      </c>
      <c r="E14" s="103">
        <v>0.143</v>
      </c>
      <c r="F14" s="103">
        <v>0.197</v>
      </c>
      <c r="G14" s="103">
        <v>0.201</v>
      </c>
      <c r="H14" s="124">
        <f t="shared" si="1"/>
        <v>0.0023570432357043238</v>
      </c>
      <c r="I14" s="110">
        <f t="shared" si="0"/>
        <v>0.0026294789445454663</v>
      </c>
      <c r="J14" s="110">
        <f t="shared" si="0"/>
        <v>0.0025717799947818955</v>
      </c>
      <c r="K14" s="110">
        <f t="shared" si="0"/>
        <v>0.001696866137434291</v>
      </c>
      <c r="L14" s="110">
        <f t="shared" si="0"/>
        <v>0.002378968469610791</v>
      </c>
      <c r="M14" s="110">
        <f t="shared" si="0"/>
        <v>0.0023986538897573903</v>
      </c>
    </row>
    <row r="15" spans="1:13" ht="12.75" customHeight="1">
      <c r="A15" s="100" t="s">
        <v>170</v>
      </c>
      <c r="B15" s="103">
        <v>0.511</v>
      </c>
      <c r="C15" s="103">
        <v>0.518</v>
      </c>
      <c r="D15" s="103">
        <v>0.552</v>
      </c>
      <c r="E15" s="103">
        <v>0.496</v>
      </c>
      <c r="F15" s="103">
        <v>0.506</v>
      </c>
      <c r="G15" s="103">
        <v>0.537</v>
      </c>
      <c r="H15" s="124">
        <f t="shared" si="1"/>
        <v>0.007126917712691771</v>
      </c>
      <c r="I15" s="110">
        <f t="shared" si="0"/>
        <v>0.0067764681257440375</v>
      </c>
      <c r="J15" s="110">
        <f t="shared" si="0"/>
        <v>0.006858079986085055</v>
      </c>
      <c r="K15" s="110">
        <f t="shared" si="0"/>
        <v>0.005885633595576282</v>
      </c>
      <c r="L15" s="110">
        <f t="shared" si="0"/>
        <v>0.006110446932096753</v>
      </c>
      <c r="M15" s="110">
        <f t="shared" si="0"/>
        <v>0.006408343974127952</v>
      </c>
    </row>
    <row r="16" spans="2:8" ht="12.75" customHeight="1">
      <c r="B16" s="103">
        <f aca="true" t="shared" si="2" ref="B16:G16">B7-B8-B10-B11-B14-B15</f>
        <v>-0.0009999999999962261</v>
      </c>
      <c r="C16" s="103">
        <f t="shared" si="2"/>
        <v>0.0010000000000041087</v>
      </c>
      <c r="D16" s="103">
        <f t="shared" si="2"/>
        <v>7.438494264988549E-15</v>
      </c>
      <c r="E16" s="103">
        <f t="shared" si="2"/>
        <v>-4.218847493575595E-15</v>
      </c>
      <c r="F16" s="103">
        <f t="shared" si="2"/>
        <v>-4.218847493575595E-15</v>
      </c>
      <c r="G16" s="103">
        <f t="shared" si="2"/>
        <v>-0.003000000000005998</v>
      </c>
      <c r="H16" s="98"/>
    </row>
    <row r="17" spans="1:8" ht="12.75" customHeight="1">
      <c r="A17" s="100" t="s">
        <v>262</v>
      </c>
      <c r="B17" s="103">
        <f aca="true" t="shared" si="3" ref="B17:G17">B7-B14-B15</f>
        <v>71.02000000000001</v>
      </c>
      <c r="C17" s="103">
        <f t="shared" si="3"/>
        <v>75.72200000000001</v>
      </c>
      <c r="D17" s="103">
        <f t="shared" si="3"/>
        <v>79.73</v>
      </c>
      <c r="E17" s="103">
        <f t="shared" si="3"/>
        <v>83.634</v>
      </c>
      <c r="F17" s="103">
        <f t="shared" si="3"/>
        <v>82.106</v>
      </c>
      <c r="G17" s="103">
        <f t="shared" si="3"/>
        <v>83.059</v>
      </c>
      <c r="H17" s="96"/>
    </row>
    <row r="18" ht="12.75" customHeight="1">
      <c r="A18" s="126" t="s">
        <v>185</v>
      </c>
    </row>
    <row r="19" ht="12.75" customHeight="1">
      <c r="A19" s="93" t="s">
        <v>269</v>
      </c>
    </row>
    <row r="20" ht="12.75" customHeight="1">
      <c r="A20" s="93" t="s">
        <v>207</v>
      </c>
    </row>
    <row r="21" ht="12.75" customHeight="1">
      <c r="A21" s="126" t="s">
        <v>206</v>
      </c>
    </row>
    <row r="23" spans="1:15" ht="12.75" customHeight="1">
      <c r="A23" s="107"/>
      <c r="B23" s="108" t="s">
        <v>176</v>
      </c>
      <c r="C23" s="108"/>
      <c r="D23" s="105"/>
      <c r="E23" s="105"/>
      <c r="F23" s="105"/>
      <c r="G23" s="105"/>
      <c r="H23" s="108" t="s">
        <v>184</v>
      </c>
      <c r="I23" s="105"/>
      <c r="N23" s="108" t="s">
        <v>221</v>
      </c>
      <c r="O23" s="105"/>
    </row>
    <row r="24" spans="2:19" ht="12.75" customHeight="1">
      <c r="B24" s="101">
        <v>2005</v>
      </c>
      <c r="C24" s="101">
        <v>2006</v>
      </c>
      <c r="D24" s="102">
        <v>2007</v>
      </c>
      <c r="E24" s="101">
        <v>2008</v>
      </c>
      <c r="F24" s="101">
        <v>2009</v>
      </c>
      <c r="G24" s="101">
        <v>2010</v>
      </c>
      <c r="H24" s="123">
        <v>2005</v>
      </c>
      <c r="I24" s="101">
        <v>2006</v>
      </c>
      <c r="J24" s="102">
        <v>2007</v>
      </c>
      <c r="K24" s="101">
        <v>2008</v>
      </c>
      <c r="L24" s="101">
        <v>2009</v>
      </c>
      <c r="M24" s="101">
        <v>2010</v>
      </c>
      <c r="N24" s="123">
        <v>2005</v>
      </c>
      <c r="O24" s="101">
        <v>2006</v>
      </c>
      <c r="P24" s="102">
        <v>2007</v>
      </c>
      <c r="Q24" s="101">
        <v>2008</v>
      </c>
      <c r="R24" s="101">
        <v>2009</v>
      </c>
      <c r="S24" s="101">
        <v>2010</v>
      </c>
    </row>
    <row r="25" spans="1:19" ht="12.75" customHeight="1">
      <c r="A25" s="100" t="s">
        <v>163</v>
      </c>
      <c r="B25" s="129">
        <v>967.4</v>
      </c>
      <c r="C25" s="127">
        <v>1030.7</v>
      </c>
      <c r="D25" s="127">
        <v>1084.2</v>
      </c>
      <c r="E25" s="127">
        <v>1136.2</v>
      </c>
      <c r="F25" s="127">
        <v>1120.6</v>
      </c>
      <c r="G25" s="127">
        <v>1134.9</v>
      </c>
      <c r="H25" s="112">
        <f aca="true" t="shared" si="4" ref="H25:M26">B7/B25</f>
        <v>0.07411618771966096</v>
      </c>
      <c r="I25" s="112">
        <f t="shared" si="4"/>
        <v>0.07416416027942176</v>
      </c>
      <c r="J25" s="112">
        <f t="shared" si="4"/>
        <v>0.07423814794318391</v>
      </c>
      <c r="K25" s="112">
        <f t="shared" si="4"/>
        <v>0.0741709206125682</v>
      </c>
      <c r="L25" s="112">
        <f t="shared" si="4"/>
        <v>0.07389701945386401</v>
      </c>
      <c r="M25" s="112">
        <f t="shared" si="4"/>
        <v>0.07383646136223455</v>
      </c>
      <c r="N25" s="110">
        <f aca="true" t="shared" si="5" ref="N25:Q32">B25/B$25</f>
        <v>1</v>
      </c>
      <c r="O25" s="110">
        <f t="shared" si="5"/>
        <v>1</v>
      </c>
      <c r="P25" s="110">
        <f t="shared" si="5"/>
        <v>1</v>
      </c>
      <c r="Q25" s="110">
        <f t="shared" si="5"/>
        <v>1</v>
      </c>
      <c r="R25" s="110">
        <f aca="true" t="shared" si="6" ref="R25:R32">F25/F$25</f>
        <v>1</v>
      </c>
      <c r="S25" s="110">
        <f aca="true" t="shared" si="7" ref="S25:S32">G25/G$25</f>
        <v>1</v>
      </c>
    </row>
    <row r="26" spans="1:19" ht="12.75" customHeight="1">
      <c r="A26" s="100" t="s">
        <v>164</v>
      </c>
      <c r="B26" s="129">
        <v>689</v>
      </c>
      <c r="C26" s="127">
        <v>720.8</v>
      </c>
      <c r="D26" s="127">
        <v>751.1</v>
      </c>
      <c r="E26" s="127">
        <v>787.8</v>
      </c>
      <c r="F26" s="127">
        <v>791.5</v>
      </c>
      <c r="G26" s="127">
        <v>798.5</v>
      </c>
      <c r="H26" s="131">
        <f t="shared" si="4"/>
        <v>0.07516255442670537</v>
      </c>
      <c r="I26" s="131">
        <f t="shared" si="4"/>
        <v>0.07494311875693674</v>
      </c>
      <c r="J26" s="131">
        <f t="shared" si="4"/>
        <v>0.07494874184529356</v>
      </c>
      <c r="K26" s="131">
        <f t="shared" si="4"/>
        <v>0.07494541761868495</v>
      </c>
      <c r="L26" s="131">
        <f t="shared" si="4"/>
        <v>0.0749387239418825</v>
      </c>
      <c r="M26" s="131">
        <f t="shared" si="4"/>
        <v>0.07494051346274265</v>
      </c>
      <c r="N26" s="111">
        <f t="shared" si="5"/>
        <v>0.7122183171387224</v>
      </c>
      <c r="O26" s="111">
        <f t="shared" si="5"/>
        <v>0.6993305520520035</v>
      </c>
      <c r="P26" s="111">
        <f t="shared" si="5"/>
        <v>0.69276886183361</v>
      </c>
      <c r="Q26" s="111">
        <f t="shared" si="5"/>
        <v>0.6933638443935926</v>
      </c>
      <c r="R26" s="111">
        <f t="shared" si="6"/>
        <v>0.7063180439050509</v>
      </c>
      <c r="S26" s="111">
        <f t="shared" si="7"/>
        <v>0.7035862190501365</v>
      </c>
    </row>
    <row r="27" spans="1:19" ht="12.75" customHeight="1">
      <c r="A27" s="100" t="s">
        <v>166</v>
      </c>
      <c r="B27" s="129">
        <v>172.7</v>
      </c>
      <c r="C27" s="129">
        <v>182.4</v>
      </c>
      <c r="D27" s="129">
        <v>190.1</v>
      </c>
      <c r="E27" s="127">
        <v>202.9</v>
      </c>
      <c r="F27" s="127">
        <v>212.1</v>
      </c>
      <c r="G27" s="127">
        <v>220.5</v>
      </c>
      <c r="H27" s="131">
        <f aca="true" t="shared" si="8" ref="H27:M28">B10/B27</f>
        <v>0.06564562825709323</v>
      </c>
      <c r="I27" s="131">
        <f t="shared" si="8"/>
        <v>0.06529605263157895</v>
      </c>
      <c r="J27" s="131">
        <f t="shared" si="8"/>
        <v>0.06528669121514992</v>
      </c>
      <c r="K27" s="131">
        <f t="shared" si="8"/>
        <v>0.06530803351404632</v>
      </c>
      <c r="L27" s="131">
        <f t="shared" si="8"/>
        <v>0.0653041018387553</v>
      </c>
      <c r="M27" s="131">
        <f t="shared" si="8"/>
        <v>0.06532426303854875</v>
      </c>
      <c r="N27" s="111">
        <f t="shared" si="5"/>
        <v>0.17851974364275378</v>
      </c>
      <c r="O27" s="111">
        <f t="shared" si="5"/>
        <v>0.1769671097312506</v>
      </c>
      <c r="P27" s="111">
        <f t="shared" si="5"/>
        <v>0.17533665375391994</v>
      </c>
      <c r="Q27" s="111">
        <f t="shared" si="5"/>
        <v>0.1785777151909875</v>
      </c>
      <c r="R27" s="111">
        <f t="shared" si="6"/>
        <v>0.1892736034267357</v>
      </c>
      <c r="S27" s="111">
        <f t="shared" si="7"/>
        <v>0.19429024583663757</v>
      </c>
    </row>
    <row r="28" spans="1:19" ht="12.75" customHeight="1">
      <c r="A28" s="100" t="s">
        <v>167</v>
      </c>
      <c r="B28" s="129">
        <v>96.3</v>
      </c>
      <c r="C28" s="129">
        <v>119.4</v>
      </c>
      <c r="D28" s="129">
        <v>134.5</v>
      </c>
      <c r="E28" s="127">
        <v>138.3</v>
      </c>
      <c r="F28" s="127">
        <v>109</v>
      </c>
      <c r="G28" s="127">
        <v>107.5</v>
      </c>
      <c r="H28" s="131">
        <f t="shared" si="8"/>
        <v>0.08200415368639669</v>
      </c>
      <c r="I28" s="131">
        <f t="shared" si="8"/>
        <v>0.08201005025125628</v>
      </c>
      <c r="J28" s="131">
        <f t="shared" si="8"/>
        <v>0.08197026022304833</v>
      </c>
      <c r="K28" s="131">
        <f t="shared" si="8"/>
        <v>0.08200289226319595</v>
      </c>
      <c r="L28" s="131">
        <f t="shared" si="8"/>
        <v>0.08202752293577982</v>
      </c>
      <c r="M28" s="131">
        <f t="shared" si="8"/>
        <v>0.08202790697674418</v>
      </c>
      <c r="N28" s="111">
        <f t="shared" si="5"/>
        <v>0.09954517262766177</v>
      </c>
      <c r="O28" s="111">
        <f t="shared" si="5"/>
        <v>0.11584360143591733</v>
      </c>
      <c r="P28" s="111">
        <f t="shared" si="5"/>
        <v>0.12405460247186866</v>
      </c>
      <c r="Q28" s="111">
        <f t="shared" si="5"/>
        <v>0.12172152790001761</v>
      </c>
      <c r="R28" s="111">
        <f t="shared" si="6"/>
        <v>0.09726932000713905</v>
      </c>
      <c r="S28" s="111">
        <f t="shared" si="7"/>
        <v>0.09472200193849678</v>
      </c>
    </row>
    <row r="29" spans="1:19" ht="12.75" customHeight="1">
      <c r="A29" s="100" t="s">
        <v>168</v>
      </c>
      <c r="B29" s="132">
        <f aca="true" t="shared" si="9" ref="B29:G30">B12/H$28</f>
        <v>56.972723819171826</v>
      </c>
      <c r="C29" s="132">
        <f t="shared" si="9"/>
        <v>55.48100490196078</v>
      </c>
      <c r="D29" s="132">
        <f t="shared" si="9"/>
        <v>67.9514739229025</v>
      </c>
      <c r="E29" s="132">
        <f t="shared" si="9"/>
        <v>71.38772595009259</v>
      </c>
      <c r="F29" s="132">
        <f t="shared" si="9"/>
        <v>49.98322335309249</v>
      </c>
      <c r="G29" s="132">
        <f t="shared" si="9"/>
        <v>45.6186210024949</v>
      </c>
      <c r="H29" s="112"/>
      <c r="I29" s="112"/>
      <c r="J29" s="112"/>
      <c r="K29" s="112"/>
      <c r="L29" s="112"/>
      <c r="M29" s="112"/>
      <c r="N29" s="110">
        <f t="shared" si="5"/>
        <v>0.05889262334005771</v>
      </c>
      <c r="O29" s="110">
        <f t="shared" si="5"/>
        <v>0.05382847084695913</v>
      </c>
      <c r="P29" s="110">
        <f t="shared" si="5"/>
        <v>0.0626742980288715</v>
      </c>
      <c r="Q29" s="110">
        <f t="shared" si="5"/>
        <v>0.06283024639156186</v>
      </c>
      <c r="R29" s="110">
        <f t="shared" si="6"/>
        <v>0.044603983002938156</v>
      </c>
      <c r="S29" s="110">
        <f t="shared" si="7"/>
        <v>0.04019615913516159</v>
      </c>
    </row>
    <row r="30" spans="1:19" ht="12.75" customHeight="1">
      <c r="A30" s="100" t="s">
        <v>172</v>
      </c>
      <c r="B30" s="132">
        <f t="shared" si="9"/>
        <v>39.32727618082816</v>
      </c>
      <c r="C30" s="132">
        <f t="shared" si="9"/>
        <v>63.9311887254902</v>
      </c>
      <c r="D30" s="132">
        <f t="shared" si="9"/>
        <v>66.5485260770975</v>
      </c>
      <c r="E30" s="132">
        <f t="shared" si="9"/>
        <v>66.91227404990742</v>
      </c>
      <c r="F30" s="132">
        <f t="shared" si="9"/>
        <v>59.0167766469075</v>
      </c>
      <c r="G30" s="132">
        <f t="shared" si="9"/>
        <v>61.8813789975051</v>
      </c>
      <c r="H30" s="112"/>
      <c r="I30" s="112"/>
      <c r="J30" s="112"/>
      <c r="K30" s="112"/>
      <c r="L30" s="112"/>
      <c r="M30" s="112"/>
      <c r="N30" s="110">
        <f t="shared" si="5"/>
        <v>0.04065254928760405</v>
      </c>
      <c r="O30" s="110">
        <f t="shared" si="5"/>
        <v>0.06202696102211138</v>
      </c>
      <c r="P30" s="110">
        <f t="shared" si="5"/>
        <v>0.06138030444299714</v>
      </c>
      <c r="Q30" s="110">
        <f t="shared" si="5"/>
        <v>0.058891281508455746</v>
      </c>
      <c r="R30" s="110">
        <f t="shared" si="6"/>
        <v>0.05266533700420088</v>
      </c>
      <c r="S30" s="110">
        <f t="shared" si="7"/>
        <v>0.05452584280333518</v>
      </c>
    </row>
    <row r="31" spans="1:19" ht="12.75" customHeight="1">
      <c r="A31" s="100" t="s">
        <v>169</v>
      </c>
      <c r="B31" s="130">
        <v>4</v>
      </c>
      <c r="C31" s="130">
        <v>2.7</v>
      </c>
      <c r="D31" s="130">
        <v>2.8</v>
      </c>
      <c r="E31" s="128">
        <v>1.9</v>
      </c>
      <c r="F31" s="128">
        <v>2.6</v>
      </c>
      <c r="G31" s="128">
        <v>2.7</v>
      </c>
      <c r="H31" s="112">
        <f aca="true" t="shared" si="10" ref="H31:M32">B14/B31</f>
        <v>0.04225</v>
      </c>
      <c r="I31" s="112">
        <f t="shared" si="10"/>
        <v>0.07444444444444444</v>
      </c>
      <c r="J31" s="112">
        <f t="shared" si="10"/>
        <v>0.07392857142857143</v>
      </c>
      <c r="K31" s="112">
        <f t="shared" si="10"/>
        <v>0.07526315789473684</v>
      </c>
      <c r="L31" s="112">
        <f t="shared" si="10"/>
        <v>0.07576923076923077</v>
      </c>
      <c r="M31" s="112">
        <f t="shared" si="10"/>
        <v>0.07444444444444444</v>
      </c>
      <c r="N31" s="110">
        <f t="shared" si="5"/>
        <v>0.004134794293983874</v>
      </c>
      <c r="O31" s="110">
        <f t="shared" si="5"/>
        <v>0.0026195789269428545</v>
      </c>
      <c r="P31" s="110">
        <f t="shared" si="5"/>
        <v>0.002582549345139273</v>
      </c>
      <c r="Q31" s="110">
        <f t="shared" si="5"/>
        <v>0.001672240802675585</v>
      </c>
      <c r="R31" s="110">
        <f t="shared" si="6"/>
        <v>0.0023201856148491883</v>
      </c>
      <c r="S31" s="110">
        <f t="shared" si="7"/>
        <v>0.0023790642347343376</v>
      </c>
    </row>
    <row r="32" spans="1:19" ht="12.75" customHeight="1">
      <c r="A32" s="100" t="s">
        <v>170</v>
      </c>
      <c r="B32" s="130">
        <v>5.4</v>
      </c>
      <c r="C32" s="130">
        <v>5.5</v>
      </c>
      <c r="D32" s="130">
        <v>5.8</v>
      </c>
      <c r="E32" s="128">
        <v>5.2</v>
      </c>
      <c r="F32" s="128">
        <v>5.3</v>
      </c>
      <c r="G32" s="128">
        <v>5.7</v>
      </c>
      <c r="H32" s="112">
        <f t="shared" si="10"/>
        <v>0.09462962962962962</v>
      </c>
      <c r="I32" s="112">
        <f t="shared" si="10"/>
        <v>0.09418181818181819</v>
      </c>
      <c r="J32" s="112">
        <f t="shared" si="10"/>
        <v>0.09517241379310346</v>
      </c>
      <c r="K32" s="112">
        <f t="shared" si="10"/>
        <v>0.09538461538461539</v>
      </c>
      <c r="L32" s="112">
        <f t="shared" si="10"/>
        <v>0.09547169811320755</v>
      </c>
      <c r="M32" s="112">
        <f t="shared" si="10"/>
        <v>0.09421052631578948</v>
      </c>
      <c r="N32" s="110">
        <f t="shared" si="5"/>
        <v>0.0055819722968782305</v>
      </c>
      <c r="O32" s="110">
        <f t="shared" si="5"/>
        <v>0.005336179295624333</v>
      </c>
      <c r="P32" s="110">
        <f t="shared" si="5"/>
        <v>0.005349566500645637</v>
      </c>
      <c r="Q32" s="110">
        <f t="shared" si="5"/>
        <v>0.004576659038901602</v>
      </c>
      <c r="R32" s="110">
        <f t="shared" si="6"/>
        <v>0.004729609137961806</v>
      </c>
      <c r="S32" s="110">
        <f t="shared" si="7"/>
        <v>0.005022468939994713</v>
      </c>
    </row>
    <row r="33" spans="2:14" ht="12.75" customHeight="1">
      <c r="B33" s="130">
        <f aca="true" t="shared" si="11" ref="B33:G33">B25-B26-B27-B28-B31-B32</f>
        <v>-8.881784197001252E-15</v>
      </c>
      <c r="C33" s="130">
        <f t="shared" si="11"/>
        <v>-0.0999999999999206</v>
      </c>
      <c r="D33" s="130">
        <f t="shared" si="11"/>
        <v>-0.09999999999997122</v>
      </c>
      <c r="E33" s="130">
        <f t="shared" si="11"/>
        <v>0.10000000000007336</v>
      </c>
      <c r="F33" s="130">
        <f t="shared" si="11"/>
        <v>0.09999999999991527</v>
      </c>
      <c r="G33" s="130">
        <f t="shared" si="11"/>
        <v>9.059419880941277E-14</v>
      </c>
      <c r="H33" s="98"/>
      <c r="N33" s="98"/>
    </row>
    <row r="34" ht="12.75" customHeight="1">
      <c r="A34" s="93" t="s">
        <v>270</v>
      </c>
    </row>
    <row r="36" ht="12.75" customHeight="1">
      <c r="A36" s="93" t="s">
        <v>177</v>
      </c>
    </row>
    <row r="37" ht="12.75" customHeight="1">
      <c r="A37" s="93" t="s">
        <v>178</v>
      </c>
    </row>
    <row r="38" ht="12.75" customHeight="1">
      <c r="A38" s="93" t="s">
        <v>179</v>
      </c>
    </row>
    <row r="39" ht="12.75" customHeight="1">
      <c r="A39" s="93" t="s">
        <v>180</v>
      </c>
    </row>
    <row r="40" ht="12.75" customHeight="1">
      <c r="A40" s="93" t="s">
        <v>181</v>
      </c>
    </row>
    <row r="41" ht="12.75" customHeight="1">
      <c r="A41" s="93" t="s">
        <v>182</v>
      </c>
    </row>
    <row r="42" ht="12.75" customHeight="1">
      <c r="A42" s="100" t="s">
        <v>186</v>
      </c>
    </row>
    <row r="43" ht="12.75" customHeight="1">
      <c r="A43" s="107"/>
    </row>
    <row r="44" ht="12.75" customHeight="1">
      <c r="A44" s="133" t="s">
        <v>197</v>
      </c>
    </row>
    <row r="45" ht="12.75" customHeight="1">
      <c r="A45" s="93"/>
    </row>
    <row r="46" spans="1:9" ht="12.75" customHeight="1">
      <c r="A46" s="107"/>
      <c r="B46" s="108" t="s">
        <v>194</v>
      </c>
      <c r="C46" s="108"/>
      <c r="D46" s="105"/>
      <c r="E46" s="105"/>
      <c r="F46" s="105"/>
      <c r="G46" s="105"/>
      <c r="H46" s="108" t="s">
        <v>175</v>
      </c>
      <c r="I46" s="105"/>
    </row>
    <row r="47" spans="2:13" ht="12.75" customHeight="1">
      <c r="B47" s="101">
        <v>2005</v>
      </c>
      <c r="C47" s="101">
        <v>2006</v>
      </c>
      <c r="D47" s="102">
        <v>2007</v>
      </c>
      <c r="E47" s="101">
        <v>2008</v>
      </c>
      <c r="F47" s="101">
        <v>2009</v>
      </c>
      <c r="G47" s="101">
        <v>2010</v>
      </c>
      <c r="H47" s="123">
        <v>2005</v>
      </c>
      <c r="I47" s="101">
        <v>2006</v>
      </c>
      <c r="J47" s="102">
        <v>2007</v>
      </c>
      <c r="K47" s="101">
        <v>2008</v>
      </c>
      <c r="L47" s="101">
        <v>2009</v>
      </c>
      <c r="M47" s="101">
        <v>2010</v>
      </c>
    </row>
    <row r="48" spans="1:13" ht="12.75" customHeight="1">
      <c r="A48" s="144" t="s">
        <v>163</v>
      </c>
      <c r="B48" s="114">
        <v>9.922</v>
      </c>
      <c r="C48" s="114">
        <v>10.572</v>
      </c>
      <c r="D48" s="114">
        <v>11.086</v>
      </c>
      <c r="E48" s="114">
        <v>11.621</v>
      </c>
      <c r="F48" s="104"/>
      <c r="G48" s="104"/>
      <c r="H48" s="110">
        <f aca="true" t="shared" si="12" ref="H48:K49">B48/B$48</f>
        <v>1</v>
      </c>
      <c r="I48" s="110">
        <f t="shared" si="12"/>
        <v>1</v>
      </c>
      <c r="J48" s="110">
        <f t="shared" si="12"/>
        <v>1</v>
      </c>
      <c r="K48" s="110">
        <f t="shared" si="12"/>
        <v>1</v>
      </c>
      <c r="L48" s="110"/>
      <c r="M48" s="110"/>
    </row>
    <row r="49" spans="1:13" ht="12.75" customHeight="1">
      <c r="A49" s="93" t="s">
        <v>187</v>
      </c>
      <c r="B49" s="114">
        <v>7.498</v>
      </c>
      <c r="C49" s="114">
        <v>7.823</v>
      </c>
      <c r="D49" s="114">
        <v>8.122</v>
      </c>
      <c r="E49" s="114">
        <v>8.489</v>
      </c>
      <c r="F49" s="104"/>
      <c r="G49" s="104"/>
      <c r="H49" s="111">
        <f t="shared" si="12"/>
        <v>0.7556944164482967</v>
      </c>
      <c r="I49" s="111">
        <f t="shared" si="12"/>
        <v>0.7399735149451382</v>
      </c>
      <c r="J49" s="111">
        <f t="shared" si="12"/>
        <v>0.7326357568103915</v>
      </c>
      <c r="K49" s="111">
        <f t="shared" si="12"/>
        <v>0.7304879098184321</v>
      </c>
      <c r="L49" s="111"/>
      <c r="M49" s="111"/>
    </row>
    <row r="50" spans="1:13" ht="12.75" customHeight="1">
      <c r="A50" s="93" t="s">
        <v>165</v>
      </c>
      <c r="B50" s="135"/>
      <c r="C50" s="135"/>
      <c r="D50" s="135">
        <v>4.734</v>
      </c>
      <c r="E50" s="135">
        <v>4.969</v>
      </c>
      <c r="F50" s="104"/>
      <c r="G50" s="104"/>
      <c r="H50" s="110"/>
      <c r="I50" s="110"/>
      <c r="J50" s="116">
        <f aca="true" t="shared" si="13" ref="J50:J63">D50/D$48</f>
        <v>0.4270250766732816</v>
      </c>
      <c r="K50" s="116">
        <f aca="true" t="shared" si="14" ref="K50:K63">E50/E$48</f>
        <v>0.4275879872644351</v>
      </c>
      <c r="L50" s="111"/>
      <c r="M50" s="111"/>
    </row>
    <row r="51" spans="1:13" ht="12.75" customHeight="1">
      <c r="A51" s="93" t="s">
        <v>171</v>
      </c>
      <c r="B51" s="135"/>
      <c r="C51" s="135"/>
      <c r="D51" s="135">
        <v>1.584</v>
      </c>
      <c r="E51" s="135">
        <v>1.607</v>
      </c>
      <c r="F51" s="104"/>
      <c r="G51" s="104"/>
      <c r="H51" s="110"/>
      <c r="I51" s="110"/>
      <c r="J51" s="116">
        <f t="shared" si="13"/>
        <v>0.14288291538877865</v>
      </c>
      <c r="K51" s="116">
        <f t="shared" si="14"/>
        <v>0.1382841407796231</v>
      </c>
      <c r="L51" s="111"/>
      <c r="M51" s="111"/>
    </row>
    <row r="52" spans="1:13" ht="12.75" customHeight="1">
      <c r="A52" s="100" t="s">
        <v>214</v>
      </c>
      <c r="B52" s="135"/>
      <c r="C52" s="135"/>
      <c r="D52" s="137">
        <v>0.134</v>
      </c>
      <c r="E52" s="137">
        <v>0.117</v>
      </c>
      <c r="F52" s="104"/>
      <c r="G52" s="104"/>
      <c r="H52" s="110"/>
      <c r="I52" s="110"/>
      <c r="J52" s="138">
        <f t="shared" si="13"/>
        <v>0.012087317337182032</v>
      </c>
      <c r="K52" s="138">
        <f t="shared" si="14"/>
        <v>0.010067980380345926</v>
      </c>
      <c r="L52" s="111"/>
      <c r="M52" s="111"/>
    </row>
    <row r="53" spans="1:13" ht="12.75" customHeight="1">
      <c r="A53" s="100" t="s">
        <v>218</v>
      </c>
      <c r="B53" s="135"/>
      <c r="C53" s="135"/>
      <c r="D53" s="137">
        <v>0.689</v>
      </c>
      <c r="E53" s="137">
        <v>0.731</v>
      </c>
      <c r="F53" s="104"/>
      <c r="G53" s="104"/>
      <c r="H53" s="110"/>
      <c r="I53" s="110"/>
      <c r="J53" s="138">
        <f t="shared" si="13"/>
        <v>0.062150460039689694</v>
      </c>
      <c r="K53" s="138">
        <f t="shared" si="14"/>
        <v>0.06290336459857154</v>
      </c>
      <c r="L53" s="111"/>
      <c r="M53" s="111"/>
    </row>
    <row r="54" spans="1:13" ht="12.75" customHeight="1">
      <c r="A54" s="100" t="s">
        <v>215</v>
      </c>
      <c r="B54" s="135"/>
      <c r="C54" s="135"/>
      <c r="D54" s="137">
        <v>0.231</v>
      </c>
      <c r="E54" s="137">
        <v>0.221</v>
      </c>
      <c r="F54" s="104"/>
      <c r="G54" s="104"/>
      <c r="H54" s="110"/>
      <c r="I54" s="110"/>
      <c r="J54" s="138">
        <f t="shared" si="13"/>
        <v>0.02083709182753022</v>
      </c>
      <c r="K54" s="138">
        <f t="shared" si="14"/>
        <v>0.019017296273986746</v>
      </c>
      <c r="L54" s="111"/>
      <c r="M54" s="111"/>
    </row>
    <row r="55" spans="1:13" ht="12.75" customHeight="1">
      <c r="A55" s="100" t="s">
        <v>216</v>
      </c>
      <c r="B55" s="135"/>
      <c r="C55" s="135"/>
      <c r="D55" s="137">
        <v>0.418</v>
      </c>
      <c r="E55" s="137">
        <v>0.431</v>
      </c>
      <c r="F55" s="104"/>
      <c r="G55" s="104"/>
      <c r="H55" s="110"/>
      <c r="I55" s="110"/>
      <c r="J55" s="138">
        <f t="shared" si="13"/>
        <v>0.037705213783149914</v>
      </c>
      <c r="K55" s="138">
        <f t="shared" si="14"/>
        <v>0.03708803028999225</v>
      </c>
      <c r="L55" s="111"/>
      <c r="M55" s="111"/>
    </row>
    <row r="56" spans="1:13" ht="12.75" customHeight="1">
      <c r="A56" s="100" t="s">
        <v>217</v>
      </c>
      <c r="B56" s="135"/>
      <c r="C56" s="135"/>
      <c r="D56" s="137">
        <v>0.112</v>
      </c>
      <c r="E56" s="137">
        <v>0.107</v>
      </c>
      <c r="F56" s="120"/>
      <c r="G56" s="104"/>
      <c r="H56" s="110"/>
      <c r="I56" s="110"/>
      <c r="J56" s="138">
        <f t="shared" si="13"/>
        <v>0.010102832401226773</v>
      </c>
      <c r="K56" s="138">
        <f t="shared" si="14"/>
        <v>0.009207469236726615</v>
      </c>
      <c r="L56" s="111"/>
      <c r="M56" s="111"/>
    </row>
    <row r="57" spans="1:13" ht="12.75" customHeight="1">
      <c r="A57" s="93" t="s">
        <v>199</v>
      </c>
      <c r="B57" s="135"/>
      <c r="C57" s="135"/>
      <c r="D57" s="135">
        <v>0.853</v>
      </c>
      <c r="E57" s="135">
        <v>0.994</v>
      </c>
      <c r="F57" s="104"/>
      <c r="G57" s="104"/>
      <c r="H57" s="110"/>
      <c r="I57" s="110"/>
      <c r="J57" s="116">
        <f t="shared" si="13"/>
        <v>0.0769438931986289</v>
      </c>
      <c r="K57" s="116">
        <f t="shared" si="14"/>
        <v>0.0855348076757594</v>
      </c>
      <c r="L57" s="111"/>
      <c r="M57" s="111"/>
    </row>
    <row r="58" spans="1:13" ht="12.75" customHeight="1">
      <c r="A58" s="93" t="s">
        <v>200</v>
      </c>
      <c r="B58" s="135"/>
      <c r="C58" s="135"/>
      <c r="D58" s="135">
        <f>0.128+0.01</f>
        <v>0.138</v>
      </c>
      <c r="E58" s="135">
        <f>0.13+0.012</f>
        <v>0.14200000000000002</v>
      </c>
      <c r="F58" s="104"/>
      <c r="G58" s="104"/>
      <c r="H58" s="110"/>
      <c r="I58" s="110"/>
      <c r="J58" s="116">
        <f t="shared" si="13"/>
        <v>0.012448132780082988</v>
      </c>
      <c r="K58" s="116">
        <f t="shared" si="14"/>
        <v>0.0122192582393942</v>
      </c>
      <c r="L58" s="111"/>
      <c r="M58" s="111"/>
    </row>
    <row r="59" spans="1:13" ht="12.75" customHeight="1">
      <c r="A59" s="93" t="s">
        <v>201</v>
      </c>
      <c r="B59" s="135"/>
      <c r="C59" s="135"/>
      <c r="D59" s="135">
        <v>0.091</v>
      </c>
      <c r="E59" s="135">
        <v>0.099</v>
      </c>
      <c r="F59" s="121"/>
      <c r="G59" s="104"/>
      <c r="H59" s="110"/>
      <c r="I59" s="110"/>
      <c r="J59" s="116">
        <f t="shared" si="13"/>
        <v>0.008208551325996752</v>
      </c>
      <c r="K59" s="116">
        <f t="shared" si="14"/>
        <v>0.008519060321831168</v>
      </c>
      <c r="L59" s="111"/>
      <c r="M59" s="111"/>
    </row>
    <row r="60" spans="1:13" ht="12.75" customHeight="1">
      <c r="A60" s="93" t="s">
        <v>202</v>
      </c>
      <c r="B60" s="135"/>
      <c r="C60" s="135"/>
      <c r="D60" s="135">
        <v>0.667</v>
      </c>
      <c r="E60" s="135">
        <v>0.662</v>
      </c>
      <c r="F60" s="104"/>
      <c r="G60" s="104"/>
      <c r="H60" s="110"/>
      <c r="I60" s="110"/>
      <c r="J60" s="116">
        <f t="shared" si="13"/>
        <v>0.06016597510373444</v>
      </c>
      <c r="K60" s="116">
        <f t="shared" si="14"/>
        <v>0.05696583770759831</v>
      </c>
      <c r="L60" s="111"/>
      <c r="M60" s="111"/>
    </row>
    <row r="61" spans="1:13" ht="12.75" customHeight="1">
      <c r="A61" s="93" t="s">
        <v>203</v>
      </c>
      <c r="B61" s="135"/>
      <c r="C61" s="135"/>
      <c r="D61" s="135">
        <f>0.03</f>
        <v>0.03</v>
      </c>
      <c r="E61" s="135">
        <f>0.02</f>
        <v>0.02</v>
      </c>
      <c r="F61" s="120"/>
      <c r="G61" s="104"/>
      <c r="H61" s="110"/>
      <c r="I61" s="110"/>
      <c r="J61" s="116">
        <f t="shared" si="13"/>
        <v>0.0027061158217571712</v>
      </c>
      <c r="K61" s="116">
        <f t="shared" si="14"/>
        <v>0.0017210222872386196</v>
      </c>
      <c r="L61" s="111"/>
      <c r="M61" s="111"/>
    </row>
    <row r="62" spans="1:13" ht="12.75" customHeight="1">
      <c r="A62" s="93" t="s">
        <v>188</v>
      </c>
      <c r="B62" s="114">
        <v>1.347</v>
      </c>
      <c r="C62" s="114">
        <v>1.436</v>
      </c>
      <c r="D62" s="114">
        <v>1.511</v>
      </c>
      <c r="E62" s="114">
        <v>1.611</v>
      </c>
      <c r="F62" s="104"/>
      <c r="G62" s="104"/>
      <c r="H62" s="111">
        <f>B62/B$48</f>
        <v>0.13575891957266678</v>
      </c>
      <c r="I62" s="111">
        <f>C62/C$48</f>
        <v>0.13583049564888386</v>
      </c>
      <c r="J62" s="111">
        <f t="shared" si="13"/>
        <v>0.13629803355583617</v>
      </c>
      <c r="K62" s="111">
        <f t="shared" si="14"/>
        <v>0.13862834523707082</v>
      </c>
      <c r="L62" s="111"/>
      <c r="M62" s="111"/>
    </row>
    <row r="63" spans="1:13" ht="12.75" customHeight="1">
      <c r="A63" s="93" t="s">
        <v>204</v>
      </c>
      <c r="B63" s="135">
        <v>0.338</v>
      </c>
      <c r="C63" s="135">
        <v>0.339</v>
      </c>
      <c r="D63" s="135">
        <v>0.335</v>
      </c>
      <c r="E63" s="135">
        <v>0.365</v>
      </c>
      <c r="F63" s="104"/>
      <c r="G63" s="104"/>
      <c r="H63" s="116">
        <f>B63/B$48</f>
        <v>0.03406571255795202</v>
      </c>
      <c r="I63" s="116">
        <f>C63/C$48</f>
        <v>0.032065834279228156</v>
      </c>
      <c r="J63" s="116">
        <f t="shared" si="13"/>
        <v>0.030218293342955078</v>
      </c>
      <c r="K63" s="116">
        <f t="shared" si="14"/>
        <v>0.03140865674210481</v>
      </c>
      <c r="L63" s="111"/>
      <c r="M63" s="111"/>
    </row>
    <row r="64" spans="1:13" ht="12.75" customHeight="1">
      <c r="A64" s="139" t="s">
        <v>220</v>
      </c>
      <c r="B64" s="135"/>
      <c r="C64" s="135"/>
      <c r="D64" s="137">
        <f aca="true" t="shared" si="15" ref="D64:E66">J64*D$48</f>
        <v>0.20099999999999998</v>
      </c>
      <c r="E64" s="137">
        <f t="shared" si="15"/>
        <v>0.21899999999999997</v>
      </c>
      <c r="F64" s="104"/>
      <c r="G64" s="104"/>
      <c r="H64" s="116"/>
      <c r="I64" s="116"/>
      <c r="J64" s="138">
        <f>0.6*J$63</f>
        <v>0.018130976005773045</v>
      </c>
      <c r="K64" s="138">
        <f>0.6*K$63</f>
        <v>0.018845194045262883</v>
      </c>
      <c r="L64" s="140" t="s">
        <v>229</v>
      </c>
      <c r="M64" s="111"/>
    </row>
    <row r="65" spans="1:13" ht="12.75" customHeight="1">
      <c r="A65" s="139" t="s">
        <v>219</v>
      </c>
      <c r="B65" s="135"/>
      <c r="C65" s="135"/>
      <c r="D65" s="137">
        <f t="shared" si="15"/>
        <v>0.067</v>
      </c>
      <c r="E65" s="137">
        <f t="shared" si="15"/>
        <v>0.073</v>
      </c>
      <c r="F65" s="104"/>
      <c r="G65" s="104"/>
      <c r="H65" s="116"/>
      <c r="I65" s="116"/>
      <c r="J65" s="138">
        <f>0.2*J$63</f>
        <v>0.006043658668591016</v>
      </c>
      <c r="K65" s="138">
        <f>0.2*K$63</f>
        <v>0.006281731348420962</v>
      </c>
      <c r="L65" s="111"/>
      <c r="M65" s="111"/>
    </row>
    <row r="66" spans="1:13" ht="12.75" customHeight="1">
      <c r="A66" s="139" t="s">
        <v>223</v>
      </c>
      <c r="B66" s="135"/>
      <c r="C66" s="135"/>
      <c r="D66" s="137">
        <f t="shared" si="15"/>
        <v>0.067</v>
      </c>
      <c r="E66" s="137">
        <f t="shared" si="15"/>
        <v>0.073</v>
      </c>
      <c r="F66" s="104"/>
      <c r="G66" s="104"/>
      <c r="H66" s="116"/>
      <c r="I66" s="116"/>
      <c r="J66" s="138">
        <f>0.2*J$63</f>
        <v>0.006043658668591016</v>
      </c>
      <c r="K66" s="138">
        <f>0.2*K$63</f>
        <v>0.006281731348420962</v>
      </c>
      <c r="L66" s="111"/>
      <c r="M66" s="111"/>
    </row>
    <row r="67" spans="1:13" ht="12.75" customHeight="1">
      <c r="A67" s="144" t="s">
        <v>247</v>
      </c>
      <c r="B67" s="114">
        <v>8.844</v>
      </c>
      <c r="C67" s="114">
        <v>9.26</v>
      </c>
      <c r="D67" s="114">
        <v>9.633</v>
      </c>
      <c r="E67" s="114">
        <v>10.1</v>
      </c>
      <c r="F67" s="104"/>
      <c r="G67" s="104"/>
      <c r="H67" s="111">
        <f aca="true" t="shared" si="16" ref="H67:K71">B67/B$48</f>
        <v>0.8913525498891351</v>
      </c>
      <c r="I67" s="111">
        <f t="shared" si="16"/>
        <v>0.8758986000756717</v>
      </c>
      <c r="J67" s="111">
        <f t="shared" si="16"/>
        <v>0.8689337903662275</v>
      </c>
      <c r="K67" s="111">
        <f t="shared" si="16"/>
        <v>0.8691162550555029</v>
      </c>
      <c r="L67" s="111"/>
      <c r="M67" s="111"/>
    </row>
    <row r="68" spans="1:13" ht="12.75" customHeight="1">
      <c r="A68" s="93" t="s">
        <v>189</v>
      </c>
      <c r="B68" s="136">
        <v>0.593</v>
      </c>
      <c r="C68" s="136">
        <v>0.579</v>
      </c>
      <c r="D68" s="136">
        <v>0.697</v>
      </c>
      <c r="E68" s="136">
        <v>0.753</v>
      </c>
      <c r="F68" s="103"/>
      <c r="G68" s="103"/>
      <c r="H68" s="110">
        <f t="shared" si="16"/>
        <v>0.05976617617415843</v>
      </c>
      <c r="I68" s="110">
        <f t="shared" si="16"/>
        <v>0.05476730987514188</v>
      </c>
      <c r="J68" s="110">
        <f t="shared" si="16"/>
        <v>0.0628720909254916</v>
      </c>
      <c r="K68" s="110">
        <f t="shared" si="16"/>
        <v>0.06479648911453403</v>
      </c>
      <c r="L68" s="110"/>
      <c r="M68" s="110"/>
    </row>
    <row r="69" spans="1:13" ht="12.75" customHeight="1">
      <c r="A69" s="93" t="s">
        <v>190</v>
      </c>
      <c r="B69" s="136">
        <v>0.424</v>
      </c>
      <c r="C69" s="136">
        <v>0.675</v>
      </c>
      <c r="D69" s="136">
        <v>0.693</v>
      </c>
      <c r="E69" s="136">
        <v>0.713</v>
      </c>
      <c r="F69" s="103"/>
      <c r="G69" s="103"/>
      <c r="H69" s="110">
        <f t="shared" si="16"/>
        <v>0.04273331989518242</v>
      </c>
      <c r="I69" s="110">
        <f t="shared" si="16"/>
        <v>0.06384790011350738</v>
      </c>
      <c r="J69" s="110">
        <f t="shared" si="16"/>
        <v>0.06251127548259065</v>
      </c>
      <c r="K69" s="110">
        <f t="shared" si="16"/>
        <v>0.06135444454005679</v>
      </c>
      <c r="L69" s="110"/>
      <c r="M69" s="110"/>
    </row>
    <row r="70" spans="1:13" ht="12.75" customHeight="1">
      <c r="A70" s="93" t="s">
        <v>170</v>
      </c>
      <c r="B70" s="136">
        <v>0.061</v>
      </c>
      <c r="C70" s="136">
        <v>0.059</v>
      </c>
      <c r="D70" s="136">
        <v>0.063</v>
      </c>
      <c r="E70" s="136">
        <v>0.055</v>
      </c>
      <c r="F70" s="103"/>
      <c r="G70" s="103"/>
      <c r="H70" s="110">
        <f t="shared" si="16"/>
        <v>0.006147954041523886</v>
      </c>
      <c r="I70" s="110">
        <f t="shared" si="16"/>
        <v>0.005580779417328793</v>
      </c>
      <c r="J70" s="110">
        <f t="shared" si="16"/>
        <v>0.0056828432256900594</v>
      </c>
      <c r="K70" s="110">
        <f t="shared" si="16"/>
        <v>0.004732811289906204</v>
      </c>
      <c r="L70" s="110"/>
      <c r="M70" s="110"/>
    </row>
    <row r="71" spans="1:13" ht="12.75" customHeight="1">
      <c r="A71" s="144" t="s">
        <v>191</v>
      </c>
      <c r="B71" s="114">
        <v>1.078</v>
      </c>
      <c r="C71" s="114">
        <v>1.313</v>
      </c>
      <c r="D71" s="114">
        <v>1.452</v>
      </c>
      <c r="E71" s="114">
        <v>1.521</v>
      </c>
      <c r="F71" s="103"/>
      <c r="G71" s="103"/>
      <c r="H71" s="111">
        <f t="shared" si="16"/>
        <v>0.10864745011086474</v>
      </c>
      <c r="I71" s="111">
        <f t="shared" si="16"/>
        <v>0.12419598940597806</v>
      </c>
      <c r="J71" s="111">
        <f t="shared" si="16"/>
        <v>0.13097600577304708</v>
      </c>
      <c r="K71" s="111">
        <f t="shared" si="16"/>
        <v>0.130883744944497</v>
      </c>
      <c r="L71" s="110"/>
      <c r="M71" s="110"/>
    </row>
    <row r="72" spans="2:8" ht="12.75" customHeight="1">
      <c r="B72" s="136">
        <f>B48-B49-B62-B68-B69-B70</f>
        <v>-0.0009999999999995568</v>
      </c>
      <c r="C72" s="136">
        <f>C48-C49-C62-C68-C69-C70</f>
        <v>-1.1657341758564144E-15</v>
      </c>
      <c r="D72" s="136">
        <f>D48-D49-D62-D68-D69-D70</f>
        <v>6.106226635438361E-16</v>
      </c>
      <c r="E72" s="136">
        <f>E48-E49-E62-E68-E69-E70</f>
        <v>-2.8449465006019636E-16</v>
      </c>
      <c r="F72" s="103">
        <f>F48-F49-F62-F67-F70-F71</f>
        <v>0</v>
      </c>
      <c r="G72" s="103">
        <f>G48-G49-G62-G67-G70-G71</f>
        <v>0</v>
      </c>
      <c r="H72" s="98"/>
    </row>
    <row r="73" ht="12.75" customHeight="1">
      <c r="A73" s="126"/>
    </row>
    <row r="74" ht="12.75" customHeight="1">
      <c r="A74" s="93" t="s">
        <v>198</v>
      </c>
    </row>
    <row r="76" spans="1:15" ht="12.75" customHeight="1">
      <c r="A76" s="107"/>
      <c r="B76" s="108" t="s">
        <v>195</v>
      </c>
      <c r="C76" s="108"/>
      <c r="D76" s="105"/>
      <c r="E76" s="105"/>
      <c r="F76" s="105"/>
      <c r="G76" s="105"/>
      <c r="H76" s="108" t="s">
        <v>196</v>
      </c>
      <c r="I76" s="105"/>
      <c r="N76" s="108" t="s">
        <v>222</v>
      </c>
      <c r="O76" s="105"/>
    </row>
    <row r="77" spans="2:19" ht="12.75" customHeight="1">
      <c r="B77" s="101">
        <v>2005</v>
      </c>
      <c r="C77" s="101">
        <v>2006</v>
      </c>
      <c r="D77" s="102">
        <v>2007</v>
      </c>
      <c r="E77" s="101">
        <v>2008</v>
      </c>
      <c r="F77" s="101">
        <v>2009</v>
      </c>
      <c r="G77" s="101">
        <v>2010</v>
      </c>
      <c r="H77" s="123">
        <v>2005</v>
      </c>
      <c r="I77" s="101">
        <v>2006</v>
      </c>
      <c r="J77" s="102">
        <v>2007</v>
      </c>
      <c r="K77" s="101">
        <v>2008</v>
      </c>
      <c r="L77" s="101">
        <v>2009</v>
      </c>
      <c r="M77" s="101">
        <v>2010</v>
      </c>
      <c r="N77" s="123">
        <v>2005</v>
      </c>
      <c r="O77" s="101">
        <v>2006</v>
      </c>
      <c r="P77" s="102">
        <v>2007</v>
      </c>
      <c r="Q77" s="101">
        <v>2008</v>
      </c>
      <c r="R77" s="101">
        <v>2009</v>
      </c>
      <c r="S77" s="101">
        <v>2010</v>
      </c>
    </row>
    <row r="78" spans="1:19" ht="12.75" customHeight="1">
      <c r="A78" s="100" t="s">
        <v>163</v>
      </c>
      <c r="B78" s="127">
        <v>956.9</v>
      </c>
      <c r="C78" s="127">
        <v>1019.3</v>
      </c>
      <c r="D78" s="127">
        <v>1071.3</v>
      </c>
      <c r="E78" s="127">
        <v>1121.2</v>
      </c>
      <c r="F78" s="104"/>
      <c r="G78" s="104"/>
      <c r="H78" s="118">
        <f aca="true" t="shared" si="17" ref="H78:K79">B48/B78</f>
        <v>0.010368899571533077</v>
      </c>
      <c r="I78" s="118">
        <f t="shared" si="17"/>
        <v>0.010371823800647504</v>
      </c>
      <c r="J78" s="118">
        <f t="shared" si="17"/>
        <v>0.010348175114347056</v>
      </c>
      <c r="K78" s="118">
        <f t="shared" si="17"/>
        <v>0.01036478772743489</v>
      </c>
      <c r="L78" s="110"/>
      <c r="M78" s="110"/>
      <c r="N78" s="111">
        <f aca="true" t="shared" si="18" ref="N78:O85">B78/B$78</f>
        <v>1</v>
      </c>
      <c r="O78" s="111">
        <f t="shared" si="18"/>
        <v>1</v>
      </c>
      <c r="P78" s="111">
        <f aca="true" t="shared" si="19" ref="P78:P85">D78/D$78</f>
        <v>1</v>
      </c>
      <c r="Q78" s="111">
        <f aca="true" t="shared" si="20" ref="Q78:Q85">E78/E$78</f>
        <v>1</v>
      </c>
      <c r="R78" s="110"/>
      <c r="S78" s="110"/>
    </row>
    <row r="79" spans="1:19" ht="12.75" customHeight="1">
      <c r="A79" s="100" t="s">
        <v>187</v>
      </c>
      <c r="B79" s="134">
        <v>725.5</v>
      </c>
      <c r="C79" s="134">
        <v>757</v>
      </c>
      <c r="D79" s="134">
        <v>785.9</v>
      </c>
      <c r="E79" s="134">
        <v>822.3</v>
      </c>
      <c r="F79" s="104"/>
      <c r="G79" s="104"/>
      <c r="H79" s="117">
        <f t="shared" si="17"/>
        <v>0.010334941419710544</v>
      </c>
      <c r="I79" s="117">
        <f t="shared" si="17"/>
        <v>0.010334214002642008</v>
      </c>
      <c r="J79" s="117">
        <f t="shared" si="17"/>
        <v>0.010334648174067948</v>
      </c>
      <c r="K79" s="117">
        <f t="shared" si="17"/>
        <v>0.010323482913778428</v>
      </c>
      <c r="L79" s="111"/>
      <c r="M79" s="111"/>
      <c r="N79" s="116">
        <f t="shared" si="18"/>
        <v>0.7581774480091964</v>
      </c>
      <c r="O79" s="116">
        <f t="shared" si="18"/>
        <v>0.7426665358579417</v>
      </c>
      <c r="P79" s="116">
        <f t="shared" si="19"/>
        <v>0.7335946980304303</v>
      </c>
      <c r="Q79" s="116">
        <f t="shared" si="20"/>
        <v>0.733410631466286</v>
      </c>
      <c r="R79" s="111"/>
      <c r="S79" s="111"/>
    </row>
    <row r="80" spans="1:19" ht="12.75" customHeight="1">
      <c r="A80" s="100" t="s">
        <v>188</v>
      </c>
      <c r="B80" s="134">
        <v>128.8</v>
      </c>
      <c r="C80" s="134">
        <v>137.3</v>
      </c>
      <c r="D80" s="134">
        <v>144.4</v>
      </c>
      <c r="E80" s="134">
        <v>154</v>
      </c>
      <c r="F80" s="104"/>
      <c r="G80" s="104"/>
      <c r="H80" s="117">
        <f>B62/B80</f>
        <v>0.010458074534161489</v>
      </c>
      <c r="I80" s="117">
        <f>C62/C80</f>
        <v>0.010458849235251273</v>
      </c>
      <c r="J80" s="117">
        <f>D62/D80</f>
        <v>0.010463988919667589</v>
      </c>
      <c r="K80" s="117">
        <f>E62/E80</f>
        <v>0.01046103896103896</v>
      </c>
      <c r="L80" s="111"/>
      <c r="M80" s="111"/>
      <c r="N80" s="116">
        <f t="shared" si="18"/>
        <v>0.13460131675201173</v>
      </c>
      <c r="O80" s="116">
        <f t="shared" si="18"/>
        <v>0.13470028450897675</v>
      </c>
      <c r="P80" s="116">
        <f t="shared" si="19"/>
        <v>0.13478950807430226</v>
      </c>
      <c r="Q80" s="116">
        <f t="shared" si="20"/>
        <v>0.13735283624687833</v>
      </c>
      <c r="R80" s="111"/>
      <c r="S80" s="111"/>
    </row>
    <row r="81" spans="1:19" ht="12.75" customHeight="1">
      <c r="A81" s="100" t="s">
        <v>192</v>
      </c>
      <c r="B81" s="127">
        <v>854.3</v>
      </c>
      <c r="C81" s="127">
        <v>894.3</v>
      </c>
      <c r="D81" s="127">
        <v>930.4</v>
      </c>
      <c r="E81" s="127">
        <v>976.3</v>
      </c>
      <c r="F81" s="104"/>
      <c r="G81" s="104"/>
      <c r="H81" s="118">
        <f aca="true" t="shared" si="21" ref="H81:K85">B67/B81</f>
        <v>0.010352335245230012</v>
      </c>
      <c r="I81" s="118">
        <f t="shared" si="21"/>
        <v>0.010354467181035446</v>
      </c>
      <c r="J81" s="118">
        <f t="shared" si="21"/>
        <v>0.010353611349957006</v>
      </c>
      <c r="K81" s="118">
        <f t="shared" si="21"/>
        <v>0.010345180784594898</v>
      </c>
      <c r="L81" s="111"/>
      <c r="M81" s="111"/>
      <c r="N81" s="111">
        <f t="shared" si="18"/>
        <v>0.892778764761208</v>
      </c>
      <c r="O81" s="111">
        <f t="shared" si="18"/>
        <v>0.8773668203669185</v>
      </c>
      <c r="P81" s="111">
        <f t="shared" si="19"/>
        <v>0.8684775506394101</v>
      </c>
      <c r="Q81" s="111">
        <f t="shared" si="20"/>
        <v>0.8707634677131644</v>
      </c>
      <c r="R81" s="111"/>
      <c r="S81" s="111"/>
    </row>
    <row r="82" spans="1:19" ht="12.75" customHeight="1">
      <c r="A82" s="100" t="s">
        <v>189</v>
      </c>
      <c r="B82" s="128">
        <v>56.5</v>
      </c>
      <c r="C82" s="128">
        <v>55.1</v>
      </c>
      <c r="D82" s="128">
        <v>67.7</v>
      </c>
      <c r="E82" s="128">
        <v>71.7</v>
      </c>
      <c r="F82" s="103"/>
      <c r="G82" s="103"/>
      <c r="H82" s="117">
        <f t="shared" si="21"/>
        <v>0.010495575221238937</v>
      </c>
      <c r="I82" s="117">
        <f t="shared" si="21"/>
        <v>0.010508166969147005</v>
      </c>
      <c r="J82" s="117">
        <f t="shared" si="21"/>
        <v>0.010295420974889216</v>
      </c>
      <c r="K82" s="117">
        <f t="shared" si="21"/>
        <v>0.010502092050209204</v>
      </c>
      <c r="L82" s="110"/>
      <c r="M82" s="110"/>
      <c r="N82" s="116">
        <f t="shared" si="18"/>
        <v>0.0590448322708747</v>
      </c>
      <c r="O82" s="116">
        <f t="shared" si="18"/>
        <v>0.05405670558226234</v>
      </c>
      <c r="P82" s="116">
        <f t="shared" si="19"/>
        <v>0.06319424997666387</v>
      </c>
      <c r="Q82" s="116">
        <f t="shared" si="20"/>
        <v>0.06394933999286478</v>
      </c>
      <c r="R82" s="110"/>
      <c r="S82" s="110"/>
    </row>
    <row r="83" spans="1:19" ht="12.75" customHeight="1">
      <c r="A83" s="100" t="s">
        <v>190</v>
      </c>
      <c r="B83" s="128">
        <v>40.4</v>
      </c>
      <c r="C83" s="128">
        <v>64.3</v>
      </c>
      <c r="D83" s="128">
        <v>67.2</v>
      </c>
      <c r="E83" s="128">
        <v>68</v>
      </c>
      <c r="F83" s="103"/>
      <c r="G83" s="103"/>
      <c r="H83" s="117">
        <f t="shared" si="21"/>
        <v>0.010495049504950496</v>
      </c>
      <c r="I83" s="117">
        <f t="shared" si="21"/>
        <v>0.010497667185069986</v>
      </c>
      <c r="J83" s="117">
        <f t="shared" si="21"/>
        <v>0.010312499999999999</v>
      </c>
      <c r="K83" s="117">
        <f t="shared" si="21"/>
        <v>0.010485294117647058</v>
      </c>
      <c r="L83" s="110"/>
      <c r="M83" s="110"/>
      <c r="N83" s="116">
        <f t="shared" si="18"/>
        <v>0.04221966767687323</v>
      </c>
      <c r="O83" s="116">
        <f t="shared" si="18"/>
        <v>0.06308250760325713</v>
      </c>
      <c r="P83" s="116">
        <f t="shared" si="19"/>
        <v>0.0627275273032764</v>
      </c>
      <c r="Q83" s="116">
        <f t="shared" si="20"/>
        <v>0.060649304316803425</v>
      </c>
      <c r="R83" s="110"/>
      <c r="S83" s="110"/>
    </row>
    <row r="84" spans="1:19" ht="12.75" customHeight="1">
      <c r="A84" s="100" t="s">
        <v>170</v>
      </c>
      <c r="B84" s="128">
        <v>5.8</v>
      </c>
      <c r="C84" s="128">
        <v>5.6</v>
      </c>
      <c r="D84" s="128">
        <v>6</v>
      </c>
      <c r="E84" s="128">
        <v>5.2</v>
      </c>
      <c r="F84" s="103"/>
      <c r="G84" s="103"/>
      <c r="H84" s="117">
        <f t="shared" si="21"/>
        <v>0.010517241379310345</v>
      </c>
      <c r="I84" s="117">
        <f t="shared" si="21"/>
        <v>0.010535714285714285</v>
      </c>
      <c r="J84" s="117">
        <f t="shared" si="21"/>
        <v>0.0105</v>
      </c>
      <c r="K84" s="117">
        <f t="shared" si="21"/>
        <v>0.010576923076923076</v>
      </c>
      <c r="L84" s="110"/>
      <c r="M84" s="110"/>
      <c r="N84" s="116">
        <f t="shared" si="18"/>
        <v>0.006061239418957049</v>
      </c>
      <c r="O84" s="116">
        <f t="shared" si="18"/>
        <v>0.005493966447562052</v>
      </c>
      <c r="P84" s="116">
        <f t="shared" si="19"/>
        <v>0.005600672080649678</v>
      </c>
      <c r="Q84" s="116">
        <f t="shared" si="20"/>
        <v>0.00463788797716732</v>
      </c>
      <c r="R84" s="110"/>
      <c r="S84" s="110"/>
    </row>
    <row r="85" spans="1:19" ht="12.75" customHeight="1">
      <c r="A85" s="100" t="s">
        <v>191</v>
      </c>
      <c r="B85" s="127">
        <v>102.6</v>
      </c>
      <c r="C85" s="127">
        <v>125</v>
      </c>
      <c r="D85" s="127">
        <v>140.9</v>
      </c>
      <c r="E85" s="127">
        <v>144.9</v>
      </c>
      <c r="F85" s="103"/>
      <c r="G85" s="103"/>
      <c r="H85" s="118">
        <f t="shared" si="21"/>
        <v>0.010506822612085772</v>
      </c>
      <c r="I85" s="118">
        <f t="shared" si="21"/>
        <v>0.010504</v>
      </c>
      <c r="J85" s="118">
        <f t="shared" si="21"/>
        <v>0.010305180979418026</v>
      </c>
      <c r="K85" s="118">
        <f t="shared" si="21"/>
        <v>0.010496894409937887</v>
      </c>
      <c r="L85" s="110"/>
      <c r="M85" s="110"/>
      <c r="N85" s="111">
        <f t="shared" si="18"/>
        <v>0.10722123523879193</v>
      </c>
      <c r="O85" s="111">
        <f t="shared" si="18"/>
        <v>0.12263317963308153</v>
      </c>
      <c r="P85" s="111">
        <f t="shared" si="19"/>
        <v>0.13152244936058996</v>
      </c>
      <c r="Q85" s="111">
        <f t="shared" si="20"/>
        <v>0.12923653228683554</v>
      </c>
      <c r="R85" s="110"/>
      <c r="S85" s="110"/>
    </row>
    <row r="86" spans="2:14" ht="12.75" customHeight="1">
      <c r="B86" s="103">
        <f>B78-B79-B80-B82-B83-B84</f>
        <v>-0.10000000000003251</v>
      </c>
      <c r="C86" s="103">
        <f>C78-C79-C80-C82-C83-C84</f>
        <v>-4.796163466380676E-14</v>
      </c>
      <c r="D86" s="103">
        <f>D78-D79-D80-D82-D83-D84</f>
        <v>0.0999999999999659</v>
      </c>
      <c r="E86" s="103">
        <f>E78-E79-E80-E82-E83-E84</f>
        <v>8.79296635503124E-14</v>
      </c>
      <c r="F86" s="103">
        <f>F78-F79-F80-F81-F84-F85</f>
        <v>0</v>
      </c>
      <c r="G86" s="103">
        <f>G78-G79-G80-G81-G84-G85</f>
        <v>0</v>
      </c>
      <c r="H86" s="98"/>
      <c r="N86" s="98"/>
    </row>
    <row r="88" ht="12.75" customHeight="1">
      <c r="A88" s="93" t="s">
        <v>193</v>
      </c>
    </row>
    <row r="90" ht="12.75" customHeight="1">
      <c r="A90" s="93" t="s">
        <v>208</v>
      </c>
    </row>
    <row r="91" ht="12.75" customHeight="1">
      <c r="A91" s="93" t="s">
        <v>248</v>
      </c>
    </row>
    <row r="92" ht="12.75" customHeight="1">
      <c r="A92" s="93" t="s">
        <v>249</v>
      </c>
    </row>
    <row r="93" ht="12.75" customHeight="1">
      <c r="A93" s="93" t="s">
        <v>209</v>
      </c>
    </row>
    <row r="94" ht="12.75" customHeight="1">
      <c r="A94" s="93" t="s">
        <v>272</v>
      </c>
    </row>
    <row r="95" ht="12.75" customHeight="1">
      <c r="A95" s="93" t="s">
        <v>210</v>
      </c>
    </row>
    <row r="96" ht="12.75" customHeight="1">
      <c r="A96" s="93" t="s">
        <v>224</v>
      </c>
    </row>
    <row r="97" ht="12.75" customHeight="1">
      <c r="A97" s="93" t="s">
        <v>250</v>
      </c>
    </row>
    <row r="98" ht="12.75" customHeight="1">
      <c r="A98" s="93" t="s">
        <v>225</v>
      </c>
    </row>
    <row r="99" ht="12.75" customHeight="1">
      <c r="A99" s="93" t="s">
        <v>211</v>
      </c>
    </row>
    <row r="100" ht="12.75" customHeight="1">
      <c r="A100" s="93" t="s">
        <v>212</v>
      </c>
    </row>
    <row r="101" ht="12.75" customHeight="1">
      <c r="A101" s="93" t="s">
        <v>213</v>
      </c>
    </row>
    <row r="102" ht="12.75" customHeight="1">
      <c r="A102" s="93" t="s">
        <v>273</v>
      </c>
    </row>
    <row r="104" spans="2:8" ht="12.75" customHeight="1">
      <c r="B104" s="113">
        <v>2005</v>
      </c>
      <c r="C104" s="113">
        <v>2006</v>
      </c>
      <c r="D104" s="113">
        <v>2007</v>
      </c>
      <c r="E104" s="113">
        <v>2008</v>
      </c>
      <c r="F104" s="113">
        <v>2009</v>
      </c>
      <c r="H104" s="100"/>
    </row>
    <row r="105" spans="1:8" ht="12.75" customHeight="1">
      <c r="A105" s="100" t="s">
        <v>164</v>
      </c>
      <c r="D105" s="115">
        <f>(D50+D51+D57+D58+D59+D65+D66)/(D$50+D$51+D$57+D$58+D$59+D$65+D$66)</f>
        <v>1</v>
      </c>
      <c r="E105" s="115">
        <f>(E50+E51+E57+E58+E59+E65+E66)/(E$50+E$51+E$57+E$58+E$59+E$65+E$66)</f>
        <v>1</v>
      </c>
      <c r="H105" s="115"/>
    </row>
    <row r="106" spans="1:8" ht="12.75" customHeight="1">
      <c r="A106" s="100" t="s">
        <v>226</v>
      </c>
      <c r="B106" s="141">
        <f>B109</f>
        <v>0.660744974607527</v>
      </c>
      <c r="C106" s="141">
        <f>C109</f>
        <v>0.6635856102340371</v>
      </c>
      <c r="D106" s="122">
        <f>(D50+$N121*D58+D59+D66)/(D$50+D$51+D$57+D$58+D$59+D$65+D$66)</f>
        <v>0.6584815503052828</v>
      </c>
      <c r="E106" s="122">
        <f>(E50+$N121*E58+E59+E66)/(E$50+E$51+E$57+E$58+E$59+E$65+E$66)</f>
        <v>0.6550207364584641</v>
      </c>
      <c r="F106" s="141">
        <f>F109</f>
        <v>0.674102509184968</v>
      </c>
      <c r="H106" s="115"/>
    </row>
    <row r="107" spans="1:8" ht="12.75" customHeight="1">
      <c r="A107" s="100" t="s">
        <v>227</v>
      </c>
      <c r="B107" s="141">
        <f>1-B106-B108</f>
        <v>0.21172613501351922</v>
      </c>
      <c r="C107" s="141">
        <f>1-C106-C108</f>
        <v>0.20921688962267462</v>
      </c>
      <c r="D107" s="122">
        <f>(D51+(1-$N121)*D58)/(D$50+D$51+D$57+D$58+D$59+D$65+D$66)</f>
        <v>0.21940536235731353</v>
      </c>
      <c r="E107" s="122">
        <f>(E51+(1-$N121)*E58)/(E$50+E$51+E$57+E$58+E$59+E$65+E$66)</f>
        <v>0.21088349880608265</v>
      </c>
      <c r="F107" s="141">
        <f>1-F106-F108</f>
        <v>0.19644392494336163</v>
      </c>
      <c r="H107" s="115"/>
    </row>
    <row r="108" spans="1:8" ht="12.75" customHeight="1">
      <c r="A108" s="100" t="s">
        <v>228</v>
      </c>
      <c r="B108" s="141">
        <f>B115</f>
        <v>0.12752889037895376</v>
      </c>
      <c r="C108" s="141">
        <f>C115</f>
        <v>0.12719750014328832</v>
      </c>
      <c r="D108" s="122">
        <f>(D57+D65)/(D$50+D$51+D$57+D$58+D$59+D$65+D$66)</f>
        <v>0.12211308733740377</v>
      </c>
      <c r="E108" s="122">
        <f>(E57+E65)/(E$50+E$51+E$57+E$58+E$59+E$65+E$66)</f>
        <v>0.13409576473545304</v>
      </c>
      <c r="F108" s="141">
        <f>E115</f>
        <v>0.12945356587167042</v>
      </c>
      <c r="H108" s="115"/>
    </row>
    <row r="109" spans="1:6" ht="12.75" customHeight="1">
      <c r="A109" s="100" t="s">
        <v>230</v>
      </c>
      <c r="B109" s="115">
        <f>B9/B8</f>
        <v>0.660744974607527</v>
      </c>
      <c r="C109" s="115">
        <f>C9/C8</f>
        <v>0.6635856102340371</v>
      </c>
      <c r="D109" s="115">
        <f>D9/D8</f>
        <v>0.66820620314776</v>
      </c>
      <c r="E109" s="115">
        <f>E9/E8</f>
        <v>0.6691109074243813</v>
      </c>
      <c r="F109" s="115">
        <f>F9/F8</f>
        <v>0.674102509184968</v>
      </c>
    </row>
    <row r="110" spans="1:5" ht="12.75" customHeight="1">
      <c r="A110" s="100" t="s">
        <v>231</v>
      </c>
      <c r="B110" s="130">
        <v>496.12699999999995</v>
      </c>
      <c r="C110" s="130">
        <v>520.7340000000002</v>
      </c>
      <c r="D110" s="130">
        <v>545.3580000000001</v>
      </c>
      <c r="E110" s="130">
        <v>564.4520000000001</v>
      </c>
    </row>
    <row r="111" spans="1:5" ht="12.75" customHeight="1">
      <c r="A111" s="100" t="s">
        <v>232</v>
      </c>
      <c r="B111" s="130">
        <v>170.071</v>
      </c>
      <c r="C111" s="130">
        <v>175.03699999999998</v>
      </c>
      <c r="D111" s="130">
        <v>180.895</v>
      </c>
      <c r="E111" s="130">
        <v>185.28</v>
      </c>
    </row>
    <row r="112" spans="1:5" ht="12.75" customHeight="1">
      <c r="A112" s="100" t="s">
        <v>233</v>
      </c>
      <c r="B112" s="130">
        <v>97.378</v>
      </c>
      <c r="C112" s="130">
        <v>101.39789</v>
      </c>
      <c r="D112" s="130">
        <v>107.1077</v>
      </c>
      <c r="E112" s="130">
        <v>111.488</v>
      </c>
    </row>
    <row r="113" spans="1:5" ht="12.75" customHeight="1">
      <c r="A113" s="100" t="s">
        <v>231</v>
      </c>
      <c r="B113" s="115">
        <f aca="true" t="shared" si="22" ref="B113:E115">B110/(B$110+B$111+B$112)</f>
        <v>0.6497414795645751</v>
      </c>
      <c r="C113" s="115">
        <f t="shared" si="22"/>
        <v>0.6532292046670312</v>
      </c>
      <c r="D113" s="115">
        <f t="shared" si="22"/>
        <v>0.6544081092376927</v>
      </c>
      <c r="E113" s="115">
        <f t="shared" si="22"/>
        <v>0.6554097675390725</v>
      </c>
    </row>
    <row r="114" spans="1:5" ht="12.75" customHeight="1">
      <c r="A114" s="100" t="s">
        <v>232</v>
      </c>
      <c r="B114" s="115">
        <f t="shared" si="22"/>
        <v>0.22272963005647112</v>
      </c>
      <c r="C114" s="115">
        <f t="shared" si="22"/>
        <v>0.2195732951896805</v>
      </c>
      <c r="D114" s="115">
        <f t="shared" si="22"/>
        <v>0.21706687152393914</v>
      </c>
      <c r="E114" s="115">
        <f t="shared" si="22"/>
        <v>0.2151366665892571</v>
      </c>
    </row>
    <row r="115" spans="1:5" ht="12.75" customHeight="1">
      <c r="A115" s="100" t="s">
        <v>233</v>
      </c>
      <c r="B115" s="115">
        <f t="shared" si="22"/>
        <v>0.12752889037895376</v>
      </c>
      <c r="C115" s="115">
        <f t="shared" si="22"/>
        <v>0.12719750014328832</v>
      </c>
      <c r="D115" s="115">
        <f t="shared" si="22"/>
        <v>0.1285250192383682</v>
      </c>
      <c r="E115" s="115">
        <f t="shared" si="22"/>
        <v>0.12945356587167042</v>
      </c>
    </row>
    <row r="116" spans="2:4" ht="12.75" customHeight="1">
      <c r="B116" s="99"/>
      <c r="C116" s="99"/>
      <c r="D116" s="99"/>
    </row>
    <row r="117" ht="12.75" customHeight="1">
      <c r="A117" s="93" t="s">
        <v>274</v>
      </c>
    </row>
    <row r="118" ht="12.75" customHeight="1">
      <c r="A118" s="93" t="s">
        <v>236</v>
      </c>
    </row>
    <row r="119" ht="12.75" customHeight="1">
      <c r="A119" s="93" t="s">
        <v>275</v>
      </c>
    </row>
    <row r="120" ht="12.75" customHeight="1">
      <c r="A120" s="93" t="s">
        <v>276</v>
      </c>
    </row>
    <row r="121" spans="1:14" ht="12.75" customHeight="1">
      <c r="A121" s="93" t="s">
        <v>239</v>
      </c>
      <c r="K121" s="100" t="s">
        <v>252</v>
      </c>
      <c r="N121" s="109">
        <v>0.5</v>
      </c>
    </row>
    <row r="122" ht="12.75" customHeight="1">
      <c r="A122" s="93" t="s">
        <v>240</v>
      </c>
    </row>
    <row r="123" ht="12.75" customHeight="1">
      <c r="A123" s="93" t="s">
        <v>241</v>
      </c>
    </row>
    <row r="124" ht="12.75" customHeight="1">
      <c r="A124" s="93" t="s">
        <v>242</v>
      </c>
    </row>
    <row r="125" ht="12.75" customHeight="1">
      <c r="A125" s="142" t="s">
        <v>235</v>
      </c>
    </row>
    <row r="126" ht="12.75" customHeight="1">
      <c r="A126" s="142" t="s">
        <v>277</v>
      </c>
    </row>
    <row r="127" ht="12.75" customHeight="1">
      <c r="A127" s="142" t="s">
        <v>243</v>
      </c>
    </row>
    <row r="128" ht="12.75" customHeight="1">
      <c r="A128" s="142"/>
    </row>
    <row r="129" ht="12.75" customHeight="1">
      <c r="A129" s="143" t="s">
        <v>246</v>
      </c>
    </row>
    <row r="130" ht="12.75" customHeight="1">
      <c r="A130" s="142"/>
    </row>
    <row r="131" ht="12.75" customHeight="1">
      <c r="A131" s="142" t="s">
        <v>278</v>
      </c>
    </row>
    <row r="132" ht="12.75" customHeight="1">
      <c r="A132" s="93" t="s">
        <v>279</v>
      </c>
    </row>
    <row r="133" ht="12.75" customHeight="1">
      <c r="A133" s="93" t="s">
        <v>245</v>
      </c>
    </row>
    <row r="135" spans="1:7" ht="12.75" customHeight="1">
      <c r="A135" s="100" t="s">
        <v>244</v>
      </c>
      <c r="B135" s="113">
        <v>2005</v>
      </c>
      <c r="C135" s="113">
        <v>2006</v>
      </c>
      <c r="D135" s="113">
        <v>2007</v>
      </c>
      <c r="E135" s="113">
        <v>2008</v>
      </c>
      <c r="F135" s="113">
        <v>2009</v>
      </c>
      <c r="G135" s="113">
        <v>2009</v>
      </c>
    </row>
    <row r="136" spans="1:7" ht="12.75" customHeight="1">
      <c r="A136" s="100" t="s">
        <v>164</v>
      </c>
      <c r="B136" s="115">
        <f aca="true" t="shared" si="23" ref="B136:G136">B137+B138+B139</f>
        <v>1</v>
      </c>
      <c r="C136" s="115">
        <f t="shared" si="23"/>
        <v>1</v>
      </c>
      <c r="D136" s="115">
        <f t="shared" si="23"/>
        <v>1</v>
      </c>
      <c r="E136" s="115">
        <f t="shared" si="23"/>
        <v>1.0000000000000002</v>
      </c>
      <c r="F136" s="115">
        <f t="shared" si="23"/>
        <v>1</v>
      </c>
      <c r="G136" s="115">
        <f t="shared" si="23"/>
        <v>1</v>
      </c>
    </row>
    <row r="137" spans="1:7" ht="12.75" customHeight="1">
      <c r="A137" s="100" t="s">
        <v>226</v>
      </c>
      <c r="B137" s="141">
        <f>B109*$D137/$D109</f>
        <v>0.6466851306194257</v>
      </c>
      <c r="C137" s="141">
        <f>C109*$D137/$D109</f>
        <v>0.649465320998116</v>
      </c>
      <c r="D137" s="122">
        <f>D106*(1-D$139)/(D$106+D$107)</f>
        <v>0.6539875933524764</v>
      </c>
      <c r="E137" s="122">
        <f>E106*(1-E$139)/(E$106+E$107)</f>
        <v>0.6595529363567687</v>
      </c>
      <c r="F137" s="141">
        <f>E137</f>
        <v>0.6595529363567687</v>
      </c>
      <c r="G137" s="141">
        <f>F137</f>
        <v>0.6595529363567687</v>
      </c>
    </row>
    <row r="138" spans="1:7" ht="12.75" customHeight="1">
      <c r="A138" s="100" t="s">
        <v>227</v>
      </c>
      <c r="B138" s="141">
        <f>1-B137-B139</f>
        <v>0.22521044334414592</v>
      </c>
      <c r="C138" s="141">
        <f>1-C137-C139</f>
        <v>0.22243025296545554</v>
      </c>
      <c r="D138" s="122">
        <f>D107*(1-D$139)/(D$106+D$107)</f>
        <v>0.21790798061109523</v>
      </c>
      <c r="E138" s="122">
        <f>E107*(1-E$139)/(E$106+E$107)</f>
        <v>0.21234263760680305</v>
      </c>
      <c r="F138" s="141">
        <f>1-F137-F139</f>
        <v>0.2203426376068029</v>
      </c>
      <c r="G138" s="141">
        <f>F138</f>
        <v>0.2203426376068029</v>
      </c>
    </row>
    <row r="139" spans="1:7" ht="12.75" customHeight="1">
      <c r="A139" s="100" t="s">
        <v>228</v>
      </c>
      <c r="B139" s="141">
        <f>C139</f>
        <v>0.1281044260364284</v>
      </c>
      <c r="C139" s="141">
        <f>D139</f>
        <v>0.1281044260364284</v>
      </c>
      <c r="D139" s="122">
        <f>AVERAGE(D108:E108)</f>
        <v>0.1281044260364284</v>
      </c>
      <c r="E139" s="122">
        <f>AVERAGE(D108:E108)</f>
        <v>0.1281044260364284</v>
      </c>
      <c r="F139" s="141">
        <f>E139-0.008</f>
        <v>0.1201044260364284</v>
      </c>
      <c r="G139" s="141">
        <f>F139</f>
        <v>0.1201044260364284</v>
      </c>
    </row>
    <row r="141" ht="12.75" customHeight="1">
      <c r="A141" s="93" t="s">
        <v>280</v>
      </c>
    </row>
    <row r="142" ht="12.75" customHeight="1">
      <c r="A142" s="93" t="s">
        <v>253</v>
      </c>
    </row>
    <row r="143" ht="12.75" customHeight="1">
      <c r="A143" s="93" t="s">
        <v>281</v>
      </c>
    </row>
    <row r="144" ht="12.75" customHeight="1">
      <c r="A144" s="126" t="s">
        <v>282</v>
      </c>
    </row>
    <row r="145" ht="12.75" customHeight="1">
      <c r="A145" s="126" t="s">
        <v>283</v>
      </c>
    </row>
    <row r="146" ht="12.75" customHeight="1">
      <c r="A146" s="100"/>
    </row>
    <row r="147" spans="2:9" ht="12.75" customHeight="1">
      <c r="B147" s="100" t="s">
        <v>237</v>
      </c>
      <c r="I147" s="100" t="s">
        <v>238</v>
      </c>
    </row>
    <row r="148" spans="2:12" ht="12.75" customHeight="1">
      <c r="B148" s="113">
        <v>2005</v>
      </c>
      <c r="C148" s="113">
        <v>2006</v>
      </c>
      <c r="D148" s="113">
        <v>2007</v>
      </c>
      <c r="E148" s="113">
        <v>2008</v>
      </c>
      <c r="F148" s="113">
        <v>2009</v>
      </c>
      <c r="G148" s="113">
        <v>2010</v>
      </c>
      <c r="I148" s="113">
        <v>2005</v>
      </c>
      <c r="J148" s="113">
        <v>2006</v>
      </c>
      <c r="K148" s="113">
        <v>2007</v>
      </c>
      <c r="L148" s="113">
        <v>2008</v>
      </c>
    </row>
    <row r="149" spans="1:7" ht="12.75" customHeight="1">
      <c r="A149" s="100" t="s">
        <v>163</v>
      </c>
      <c r="B149" s="129">
        <f aca="true" t="shared" si="24" ref="B149:G149">B150+B154+B155</f>
        <v>1037.1839783299426</v>
      </c>
      <c r="C149" s="129">
        <f t="shared" si="24"/>
        <v>1102.5499043743953</v>
      </c>
      <c r="D149" s="129">
        <f t="shared" si="24"/>
        <v>1158.9791795246913</v>
      </c>
      <c r="E149" s="129">
        <f t="shared" si="24"/>
        <v>1217.5757309072621</v>
      </c>
      <c r="F149" s="129">
        <f t="shared" si="24"/>
        <v>1204.1674819606678</v>
      </c>
      <c r="G149" s="129">
        <f t="shared" si="24"/>
        <v>1221.0694396822132</v>
      </c>
    </row>
    <row r="150" spans="1:12" ht="12.75" customHeight="1">
      <c r="A150" s="100" t="s">
        <v>164</v>
      </c>
      <c r="B150" s="129">
        <f aca="true" t="shared" si="25" ref="B150:G150">B8/(0.97*0.075)</f>
        <v>711.8487972508591</v>
      </c>
      <c r="C150" s="129">
        <f t="shared" si="25"/>
        <v>742.5292096219931</v>
      </c>
      <c r="D150" s="129">
        <f t="shared" si="25"/>
        <v>773.8006872852234</v>
      </c>
      <c r="E150" s="129">
        <f t="shared" si="25"/>
        <v>811.5738831615121</v>
      </c>
      <c r="F150" s="129">
        <f t="shared" si="25"/>
        <v>815.3127147766323</v>
      </c>
      <c r="G150" s="129">
        <f t="shared" si="25"/>
        <v>822.5429553264606</v>
      </c>
      <c r="I150" s="110">
        <f>B150/SUM(B110:B112)</f>
        <v>0.9322566414487348</v>
      </c>
      <c r="J150" s="110">
        <f>C150/SUM(C110:C112)</f>
        <v>0.9314578365219357</v>
      </c>
      <c r="K150" s="110">
        <f>D150/SUM(D110:D112)</f>
        <v>0.9285303318061715</v>
      </c>
      <c r="L150" s="110">
        <f>E150/SUM(E110:E112)</f>
        <v>0.9423537344250157</v>
      </c>
    </row>
    <row r="151" spans="1:12" ht="12.75" customHeight="1">
      <c r="A151" s="100" t="s">
        <v>165</v>
      </c>
      <c r="B151" s="132">
        <f aca="true" t="shared" si="26" ref="B151:G153">B137*B$150</f>
        <v>460.3420324314529</v>
      </c>
      <c r="C151" s="132">
        <f t="shared" si="26"/>
        <v>482.24697147762515</v>
      </c>
      <c r="D151" s="132">
        <f t="shared" si="26"/>
        <v>506.0560492121554</v>
      </c>
      <c r="E151" s="132">
        <f t="shared" si="26"/>
        <v>535.2759377096404</v>
      </c>
      <c r="F151" s="132">
        <f t="shared" si="26"/>
        <v>537.7418950799365</v>
      </c>
      <c r="G151" s="132">
        <f t="shared" si="26"/>
        <v>542.5106214651415</v>
      </c>
      <c r="I151" s="110">
        <f aca="true" t="shared" si="27" ref="I151:L153">B151/B110</f>
        <v>0.9278713563894989</v>
      </c>
      <c r="J151" s="110">
        <f t="shared" si="27"/>
        <v>0.9260908092761851</v>
      </c>
      <c r="K151" s="110">
        <f t="shared" si="27"/>
        <v>0.9279336678148213</v>
      </c>
      <c r="L151" s="110">
        <f t="shared" si="27"/>
        <v>0.9483108177659753</v>
      </c>
    </row>
    <row r="152" spans="1:12" ht="12.75" customHeight="1">
      <c r="A152" s="100" t="s">
        <v>171</v>
      </c>
      <c r="B152" s="132">
        <f t="shared" si="26"/>
        <v>160.31578322286302</v>
      </c>
      <c r="C152" s="132">
        <f t="shared" si="26"/>
        <v>165.16095993045968</v>
      </c>
      <c r="D152" s="132">
        <f t="shared" si="26"/>
        <v>168.6173451618006</v>
      </c>
      <c r="E152" s="132">
        <f t="shared" si="26"/>
        <v>172.33173896331087</v>
      </c>
      <c r="F152" s="132">
        <f t="shared" si="26"/>
        <v>179.64815404824614</v>
      </c>
      <c r="G152" s="132">
        <f t="shared" si="26"/>
        <v>181.241284321527</v>
      </c>
      <c r="I152" s="110">
        <f t="shared" si="27"/>
        <v>0.9426403279975012</v>
      </c>
      <c r="J152" s="110">
        <f t="shared" si="27"/>
        <v>0.9435774146635266</v>
      </c>
      <c r="K152" s="110">
        <f t="shared" si="27"/>
        <v>0.9321282797302336</v>
      </c>
      <c r="L152" s="110">
        <f t="shared" si="27"/>
        <v>0.9301151714341044</v>
      </c>
    </row>
    <row r="153" spans="1:12" ht="12.75" customHeight="1">
      <c r="A153" s="100" t="s">
        <v>234</v>
      </c>
      <c r="B153" s="132">
        <f t="shared" si="26"/>
        <v>91.1909815965432</v>
      </c>
      <c r="C153" s="132">
        <f t="shared" si="26"/>
        <v>95.12127821390827</v>
      </c>
      <c r="D153" s="132">
        <f t="shared" si="26"/>
        <v>99.12729291126736</v>
      </c>
      <c r="E153" s="132">
        <f t="shared" si="26"/>
        <v>103.96620648856091</v>
      </c>
      <c r="F153" s="132">
        <f t="shared" si="26"/>
        <v>97.92266564844968</v>
      </c>
      <c r="G153" s="132">
        <f t="shared" si="26"/>
        <v>98.79104953979213</v>
      </c>
      <c r="I153" s="110">
        <f t="shared" si="27"/>
        <v>0.9364638994079073</v>
      </c>
      <c r="J153" s="110">
        <f t="shared" si="27"/>
        <v>0.9380991874082218</v>
      </c>
      <c r="K153" s="110">
        <f t="shared" si="27"/>
        <v>0.9254917518653408</v>
      </c>
      <c r="L153" s="110">
        <f t="shared" si="27"/>
        <v>0.9325327074533664</v>
      </c>
    </row>
    <row r="154" spans="1:7" ht="12.75" customHeight="1">
      <c r="A154" s="100" t="s">
        <v>166</v>
      </c>
      <c r="B154" s="129">
        <f aca="true" t="shared" si="28" ref="B154:G154">B10/(0.75*0.066)</f>
        <v>229.030303030303</v>
      </c>
      <c r="C154" s="129">
        <f t="shared" si="28"/>
        <v>240.6060606060606</v>
      </c>
      <c r="D154" s="129">
        <f t="shared" si="28"/>
        <v>250.72727272727272</v>
      </c>
      <c r="E154" s="129">
        <f t="shared" si="28"/>
        <v>267.6969696969697</v>
      </c>
      <c r="F154" s="129">
        <f t="shared" si="28"/>
        <v>279.8181818181818</v>
      </c>
      <c r="G154" s="129">
        <f t="shared" si="28"/>
        <v>290.98989898989896</v>
      </c>
    </row>
    <row r="155" spans="1:7" ht="12.75" customHeight="1">
      <c r="A155" s="100" t="s">
        <v>167</v>
      </c>
      <c r="B155" s="129">
        <f aca="true" t="shared" si="29" ref="B155:G155">B11/(0.082)</f>
        <v>96.30487804878048</v>
      </c>
      <c r="C155" s="129">
        <f t="shared" si="29"/>
        <v>119.41463414634146</v>
      </c>
      <c r="D155" s="129">
        <f t="shared" si="29"/>
        <v>134.4512195121951</v>
      </c>
      <c r="E155" s="129">
        <f t="shared" si="29"/>
        <v>138.30487804878047</v>
      </c>
      <c r="F155" s="129">
        <f t="shared" si="29"/>
        <v>109.03658536585367</v>
      </c>
      <c r="G155" s="129">
        <f t="shared" si="29"/>
        <v>107.53658536585365</v>
      </c>
    </row>
    <row r="156" spans="1:7" ht="12.75" customHeight="1">
      <c r="A156" s="100" t="s">
        <v>168</v>
      </c>
      <c r="B156" s="132">
        <f aca="true" t="shared" si="30" ref="B156:G157">B12/(0.082)</f>
        <v>56.975609756097555</v>
      </c>
      <c r="C156" s="132">
        <f t="shared" si="30"/>
        <v>55.48780487804878</v>
      </c>
      <c r="D156" s="132">
        <f t="shared" si="30"/>
        <v>67.92682926829268</v>
      </c>
      <c r="E156" s="132">
        <f t="shared" si="30"/>
        <v>71.39024390243902</v>
      </c>
      <c r="F156" s="132">
        <f t="shared" si="30"/>
        <v>49.99999999999999</v>
      </c>
      <c r="G156" s="132">
        <f t="shared" si="30"/>
        <v>45.63414634146341</v>
      </c>
    </row>
    <row r="157" spans="1:7" ht="12.75" customHeight="1">
      <c r="A157" s="100" t="s">
        <v>172</v>
      </c>
      <c r="B157" s="132">
        <f t="shared" si="30"/>
        <v>39.329268292682926</v>
      </c>
      <c r="C157" s="132">
        <f t="shared" si="30"/>
        <v>63.9390243902439</v>
      </c>
      <c r="D157" s="132">
        <f t="shared" si="30"/>
        <v>66.52439024390243</v>
      </c>
      <c r="E157" s="132">
        <f t="shared" si="30"/>
        <v>66.91463414634146</v>
      </c>
      <c r="F157" s="132">
        <f t="shared" si="30"/>
        <v>59.03658536585366</v>
      </c>
      <c r="G157" s="132">
        <f t="shared" si="30"/>
        <v>61.90243902439023</v>
      </c>
    </row>
    <row r="159" ht="12.75" customHeight="1">
      <c r="A159" s="93" t="s">
        <v>284</v>
      </c>
    </row>
    <row r="160" ht="12.75" customHeight="1">
      <c r="A160" s="93" t="s">
        <v>285</v>
      </c>
    </row>
    <row r="161" ht="12.75" customHeight="1">
      <c r="A161" s="93"/>
    </row>
    <row r="162" ht="12.75" customHeight="1">
      <c r="A162" s="93" t="s">
        <v>271</v>
      </c>
    </row>
    <row r="163" spans="1:9" ht="12.75" customHeight="1">
      <c r="A163" s="93"/>
      <c r="B163" s="93" t="s">
        <v>237</v>
      </c>
      <c r="I163" s="93" t="s">
        <v>238</v>
      </c>
    </row>
    <row r="164" spans="1:12" ht="12.75" customHeight="1">
      <c r="A164" s="100" t="s">
        <v>251</v>
      </c>
      <c r="B164" s="113">
        <v>2005</v>
      </c>
      <c r="C164" s="113">
        <v>2006</v>
      </c>
      <c r="D164" s="113">
        <v>2007</v>
      </c>
      <c r="E164" s="113">
        <v>2008</v>
      </c>
      <c r="F164" s="113">
        <v>2009</v>
      </c>
      <c r="G164" s="113">
        <v>2010</v>
      </c>
      <c r="I164" s="113">
        <v>2005</v>
      </c>
      <c r="J164" s="113">
        <v>2006</v>
      </c>
      <c r="K164" s="113">
        <v>2007</v>
      </c>
      <c r="L164" s="113">
        <v>2008</v>
      </c>
    </row>
    <row r="165" spans="1:7" ht="12.75" customHeight="1">
      <c r="A165" s="100" t="s">
        <v>163</v>
      </c>
      <c r="B165" s="129">
        <f aca="true" t="shared" si="31" ref="B165:G165">B166+B170+B171</f>
        <v>1034.4482488820463</v>
      </c>
      <c r="C165" s="129">
        <f t="shared" si="31"/>
        <v>1099.6962660279778</v>
      </c>
      <c r="D165" s="129">
        <f t="shared" si="31"/>
        <v>1156.0053607373532</v>
      </c>
      <c r="E165" s="129">
        <f t="shared" si="31"/>
        <v>1214.4567447126055</v>
      </c>
      <c r="F165" s="129">
        <f t="shared" si="31"/>
        <v>1201.2298019912143</v>
      </c>
      <c r="G165" s="129">
        <f t="shared" si="31"/>
        <v>1218.1057081960193</v>
      </c>
    </row>
    <row r="166" spans="1:12" ht="12.75" customHeight="1">
      <c r="A166" s="100" t="s">
        <v>164</v>
      </c>
      <c r="B166" s="129">
        <f aca="true" t="shared" si="32" ref="B166:G166">B167+B168+B169</f>
        <v>709.1130678029627</v>
      </c>
      <c r="C166" s="129">
        <f t="shared" si="32"/>
        <v>739.6755712755757</v>
      </c>
      <c r="D166" s="129">
        <f t="shared" si="32"/>
        <v>770.8268684978854</v>
      </c>
      <c r="E166" s="129">
        <f t="shared" si="32"/>
        <v>808.4548969668554</v>
      </c>
      <c r="F166" s="129">
        <f t="shared" si="32"/>
        <v>812.3750348071788</v>
      </c>
      <c r="G166" s="129">
        <f t="shared" si="32"/>
        <v>819.5792238402669</v>
      </c>
      <c r="I166" s="110">
        <f>B166/SUM(B110:B112)</f>
        <v>0.9286738553895915</v>
      </c>
      <c r="J166" s="110">
        <f>C166/SUM(C110:C112)</f>
        <v>0.9278781203761923</v>
      </c>
      <c r="K166" s="110">
        <f>D166/SUM(D110:D112)</f>
        <v>0.9249618664497682</v>
      </c>
      <c r="L166" s="110">
        <f>E166/SUM(E110:E112)</f>
        <v>0.9387321438968618</v>
      </c>
    </row>
    <row r="167" spans="1:12" ht="12.75" customHeight="1">
      <c r="A167" s="100" t="s">
        <v>165</v>
      </c>
      <c r="B167" s="132">
        <f aca="true" t="shared" si="33" ref="B167:G167">B151</f>
        <v>460.3420324314529</v>
      </c>
      <c r="C167" s="132">
        <f t="shared" si="33"/>
        <v>482.24697147762515</v>
      </c>
      <c r="D167" s="132">
        <f t="shared" si="33"/>
        <v>506.0560492121554</v>
      </c>
      <c r="E167" s="132">
        <f t="shared" si="33"/>
        <v>535.2759377096404</v>
      </c>
      <c r="F167" s="132">
        <f t="shared" si="33"/>
        <v>537.7418950799365</v>
      </c>
      <c r="G167" s="132">
        <f t="shared" si="33"/>
        <v>542.5106214651415</v>
      </c>
      <c r="I167" s="110">
        <f aca="true" t="shared" si="34" ref="I167:L169">B167/B110</f>
        <v>0.9278713563894989</v>
      </c>
      <c r="J167" s="110">
        <f t="shared" si="34"/>
        <v>0.9260908092761851</v>
      </c>
      <c r="K167" s="110">
        <f t="shared" si="34"/>
        <v>0.9279336678148213</v>
      </c>
      <c r="L167" s="110">
        <f t="shared" si="34"/>
        <v>0.9483108177659753</v>
      </c>
    </row>
    <row r="168" spans="1:12" ht="12.75" customHeight="1">
      <c r="A168" s="100" t="s">
        <v>171</v>
      </c>
      <c r="B168" s="132">
        <f aca="true" t="shared" si="35" ref="B168:G168">B152</f>
        <v>160.31578322286302</v>
      </c>
      <c r="C168" s="132">
        <f t="shared" si="35"/>
        <v>165.16095993045968</v>
      </c>
      <c r="D168" s="132">
        <f t="shared" si="35"/>
        <v>168.6173451618006</v>
      </c>
      <c r="E168" s="132">
        <f t="shared" si="35"/>
        <v>172.33173896331087</v>
      </c>
      <c r="F168" s="132">
        <f t="shared" si="35"/>
        <v>179.64815404824614</v>
      </c>
      <c r="G168" s="132">
        <f t="shared" si="35"/>
        <v>181.241284321527</v>
      </c>
      <c r="I168" s="110">
        <f t="shared" si="34"/>
        <v>0.9426403279975012</v>
      </c>
      <c r="J168" s="110">
        <f t="shared" si="34"/>
        <v>0.9435774146635266</v>
      </c>
      <c r="K168" s="110">
        <f t="shared" si="34"/>
        <v>0.9321282797302336</v>
      </c>
      <c r="L168" s="110">
        <f t="shared" si="34"/>
        <v>0.9301151714341044</v>
      </c>
    </row>
    <row r="169" spans="1:12" ht="12.75" customHeight="1">
      <c r="A169" s="100" t="s">
        <v>234</v>
      </c>
      <c r="B169" s="132">
        <f aca="true" t="shared" si="36" ref="B169:G169">0.97*B153</f>
        <v>88.45525214864689</v>
      </c>
      <c r="C169" s="132">
        <f t="shared" si="36"/>
        <v>92.26763986749101</v>
      </c>
      <c r="D169" s="132">
        <f t="shared" si="36"/>
        <v>96.15347412392934</v>
      </c>
      <c r="E169" s="132">
        <f t="shared" si="36"/>
        <v>100.84722029390409</v>
      </c>
      <c r="F169" s="132">
        <f t="shared" si="36"/>
        <v>94.98498567899618</v>
      </c>
      <c r="G169" s="132">
        <f t="shared" si="36"/>
        <v>95.82731805359836</v>
      </c>
      <c r="I169" s="110">
        <f t="shared" si="34"/>
        <v>0.90836998242567</v>
      </c>
      <c r="J169" s="110">
        <f t="shared" si="34"/>
        <v>0.9099562117859751</v>
      </c>
      <c r="K169" s="110">
        <f t="shared" si="34"/>
        <v>0.8977269993093806</v>
      </c>
      <c r="L169" s="110">
        <f t="shared" si="34"/>
        <v>0.9045567262297655</v>
      </c>
    </row>
    <row r="170" spans="1:7" ht="12.75" customHeight="1">
      <c r="A170" s="100" t="s">
        <v>166</v>
      </c>
      <c r="B170" s="129">
        <f aca="true" t="shared" si="37" ref="B170:G173">B154</f>
        <v>229.030303030303</v>
      </c>
      <c r="C170" s="129">
        <f t="shared" si="37"/>
        <v>240.6060606060606</v>
      </c>
      <c r="D170" s="129">
        <f t="shared" si="37"/>
        <v>250.72727272727272</v>
      </c>
      <c r="E170" s="129">
        <f t="shared" si="37"/>
        <v>267.6969696969697</v>
      </c>
      <c r="F170" s="129">
        <f t="shared" si="37"/>
        <v>279.8181818181818</v>
      </c>
      <c r="G170" s="129">
        <f t="shared" si="37"/>
        <v>290.98989898989896</v>
      </c>
    </row>
    <row r="171" spans="1:7" ht="12.75" customHeight="1">
      <c r="A171" s="100" t="s">
        <v>167</v>
      </c>
      <c r="B171" s="129">
        <f t="shared" si="37"/>
        <v>96.30487804878048</v>
      </c>
      <c r="C171" s="129">
        <f t="shared" si="37"/>
        <v>119.41463414634146</v>
      </c>
      <c r="D171" s="129">
        <f t="shared" si="37"/>
        <v>134.4512195121951</v>
      </c>
      <c r="E171" s="129">
        <f t="shared" si="37"/>
        <v>138.30487804878047</v>
      </c>
      <c r="F171" s="129">
        <f t="shared" si="37"/>
        <v>109.03658536585367</v>
      </c>
      <c r="G171" s="129">
        <f t="shared" si="37"/>
        <v>107.53658536585365</v>
      </c>
    </row>
    <row r="172" spans="1:7" ht="12.75" customHeight="1">
      <c r="A172" s="100" t="s">
        <v>168</v>
      </c>
      <c r="B172" s="132">
        <f t="shared" si="37"/>
        <v>56.975609756097555</v>
      </c>
      <c r="C172" s="132">
        <f t="shared" si="37"/>
        <v>55.48780487804878</v>
      </c>
      <c r="D172" s="132">
        <f t="shared" si="37"/>
        <v>67.92682926829268</v>
      </c>
      <c r="E172" s="132">
        <f t="shared" si="37"/>
        <v>71.39024390243902</v>
      </c>
      <c r="F172" s="132">
        <f t="shared" si="37"/>
        <v>49.99999999999999</v>
      </c>
      <c r="G172" s="132">
        <f t="shared" si="37"/>
        <v>45.63414634146341</v>
      </c>
    </row>
    <row r="173" spans="1:7" ht="12.75" customHeight="1">
      <c r="A173" s="100" t="s">
        <v>172</v>
      </c>
      <c r="B173" s="132">
        <f t="shared" si="37"/>
        <v>39.329268292682926</v>
      </c>
      <c r="C173" s="132">
        <f t="shared" si="37"/>
        <v>63.9390243902439</v>
      </c>
      <c r="D173" s="132">
        <f t="shared" si="37"/>
        <v>66.52439024390243</v>
      </c>
      <c r="E173" s="132">
        <f t="shared" si="37"/>
        <v>66.91463414634146</v>
      </c>
      <c r="F173" s="132">
        <f t="shared" si="37"/>
        <v>59.03658536585366</v>
      </c>
      <c r="G173" s="132">
        <f t="shared" si="37"/>
        <v>61.90243902439023</v>
      </c>
    </row>
    <row r="174" spans="1:7" ht="12.75" customHeight="1">
      <c r="A174" s="100"/>
      <c r="B174" s="132"/>
      <c r="C174" s="132"/>
      <c r="D174" s="132"/>
      <c r="E174" s="132"/>
      <c r="F174" s="132"/>
      <c r="G174" s="13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showZeros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 customHeight="1"/>
  <cols>
    <col min="1" max="1" width="6.140625" style="146" customWidth="1"/>
    <col min="2" max="2" width="67.140625" style="146" customWidth="1"/>
    <col min="3" max="12" width="11.421875" style="146" customWidth="1"/>
    <col min="13" max="16384" width="6.140625" style="146" customWidth="1"/>
  </cols>
  <sheetData>
    <row r="1" ht="12.75" customHeight="1">
      <c r="A1" s="145" t="s">
        <v>254</v>
      </c>
    </row>
    <row r="2" ht="12.75" customHeight="1">
      <c r="A2" s="145" t="s">
        <v>116</v>
      </c>
    </row>
    <row r="4" spans="1:11" ht="12.75" customHeight="1">
      <c r="A4" s="147"/>
      <c r="B4" s="148"/>
      <c r="C4" s="149">
        <v>2001</v>
      </c>
      <c r="D4" s="149">
        <v>2002</v>
      </c>
      <c r="E4" s="149">
        <v>2003</v>
      </c>
      <c r="F4" s="149">
        <v>2004</v>
      </c>
      <c r="G4" s="149">
        <v>2005</v>
      </c>
      <c r="H4" s="149">
        <v>2006</v>
      </c>
      <c r="I4" s="149">
        <v>2007</v>
      </c>
      <c r="J4" s="149">
        <v>2008</v>
      </c>
      <c r="K4" s="150">
        <v>2009</v>
      </c>
    </row>
    <row r="5" spans="1:11" ht="12.75" customHeight="1">
      <c r="A5" s="162"/>
      <c r="B5" s="164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12.75" customHeight="1">
      <c r="A6" s="95" t="s">
        <v>117</v>
      </c>
      <c r="B6" s="96"/>
      <c r="C6" s="97">
        <f aca="true" t="shared" si="0" ref="C6:H6">C9+C11+C12</f>
        <v>169.4</v>
      </c>
      <c r="D6" s="97">
        <f t="shared" si="0"/>
        <v>175.2</v>
      </c>
      <c r="E6" s="97">
        <f t="shared" si="0"/>
        <v>178.8</v>
      </c>
      <c r="F6" s="97">
        <f t="shared" si="0"/>
        <v>188.5</v>
      </c>
      <c r="G6" s="97">
        <f t="shared" si="0"/>
        <v>196.5</v>
      </c>
      <c r="H6" s="97">
        <f t="shared" si="0"/>
        <v>204.20000000000002</v>
      </c>
      <c r="I6" s="97">
        <f>I9+I11+I12</f>
        <v>209.4</v>
      </c>
      <c r="J6" s="97">
        <f>J9+J11+J12</f>
        <v>210.6</v>
      </c>
      <c r="K6" s="97">
        <f>K9+K11+K12</f>
        <v>201</v>
      </c>
    </row>
    <row r="7" spans="1:11" ht="12.75" customHeight="1">
      <c r="A7" s="95" t="s">
        <v>118</v>
      </c>
      <c r="B7" s="96"/>
      <c r="C7" s="97">
        <f aca="true" t="shared" si="1" ref="C7:H7">C22+C27</f>
        <v>61.099999999999994</v>
      </c>
      <c r="D7" s="97">
        <f t="shared" si="1"/>
        <v>63.1</v>
      </c>
      <c r="E7" s="97">
        <f t="shared" si="1"/>
        <v>65</v>
      </c>
      <c r="F7" s="97">
        <f t="shared" si="1"/>
        <v>69.4</v>
      </c>
      <c r="G7" s="97">
        <f t="shared" si="1"/>
        <v>73.6</v>
      </c>
      <c r="H7" s="97">
        <f t="shared" si="1"/>
        <v>76.1</v>
      </c>
      <c r="I7" s="97">
        <f>I22+I27</f>
        <v>80.9</v>
      </c>
      <c r="J7" s="97">
        <f>J22+J27</f>
        <v>83.1</v>
      </c>
      <c r="K7" s="97">
        <f>K22+K27</f>
        <v>87.4</v>
      </c>
    </row>
    <row r="8" spans="1:11" ht="12.75" customHeight="1">
      <c r="A8" s="162"/>
      <c r="B8" s="164"/>
      <c r="C8" s="165"/>
      <c r="D8" s="165"/>
      <c r="E8" s="165"/>
      <c r="F8" s="165"/>
      <c r="G8" s="165"/>
      <c r="H8" s="165"/>
      <c r="I8" s="165"/>
      <c r="J8" s="165"/>
      <c r="K8" s="166"/>
    </row>
    <row r="9" spans="1:11" ht="12.75" customHeight="1">
      <c r="A9" s="151" t="s">
        <v>119</v>
      </c>
      <c r="C9" s="152">
        <v>107.5</v>
      </c>
      <c r="D9" s="152">
        <v>109.4</v>
      </c>
      <c r="E9" s="152">
        <v>112.5</v>
      </c>
      <c r="F9" s="152">
        <v>119.3</v>
      </c>
      <c r="G9" s="152">
        <v>125.8</v>
      </c>
      <c r="H9" s="153">
        <v>131</v>
      </c>
      <c r="I9" s="153">
        <v>135.8</v>
      </c>
      <c r="J9" s="153">
        <v>137</v>
      </c>
      <c r="K9" s="154">
        <v>129.4</v>
      </c>
    </row>
    <row r="10" spans="1:11" ht="12.75" customHeight="1">
      <c r="A10" s="155"/>
      <c r="B10" s="156" t="s">
        <v>120</v>
      </c>
      <c r="C10" s="157">
        <v>107.5</v>
      </c>
      <c r="D10" s="157">
        <v>109.4</v>
      </c>
      <c r="E10" s="157">
        <v>112.5</v>
      </c>
      <c r="F10" s="157">
        <v>119.3</v>
      </c>
      <c r="G10" s="157">
        <v>125.8</v>
      </c>
      <c r="H10" s="157">
        <v>131</v>
      </c>
      <c r="I10" s="157">
        <v>135.8</v>
      </c>
      <c r="J10" s="157">
        <v>137</v>
      </c>
      <c r="K10" s="158">
        <v>129.4</v>
      </c>
    </row>
    <row r="11" spans="1:11" ht="12.75" customHeight="1">
      <c r="A11" s="159" t="s">
        <v>121</v>
      </c>
      <c r="B11" s="148"/>
      <c r="C11" s="160">
        <v>1.7</v>
      </c>
      <c r="D11" s="160">
        <v>1.6</v>
      </c>
      <c r="E11" s="160">
        <v>1.6</v>
      </c>
      <c r="F11" s="160">
        <v>1.7</v>
      </c>
      <c r="G11" s="160">
        <v>2</v>
      </c>
      <c r="H11" s="160">
        <v>1.8</v>
      </c>
      <c r="I11" s="160">
        <v>2</v>
      </c>
      <c r="J11" s="160">
        <v>2</v>
      </c>
      <c r="K11" s="161">
        <v>1.8</v>
      </c>
    </row>
    <row r="12" spans="1:11" ht="12.75" customHeight="1">
      <c r="A12" s="151" t="s">
        <v>122</v>
      </c>
      <c r="C12" s="152">
        <v>60.2</v>
      </c>
      <c r="D12" s="152">
        <v>64.2</v>
      </c>
      <c r="E12" s="152">
        <v>64.7</v>
      </c>
      <c r="F12" s="152">
        <v>67.5</v>
      </c>
      <c r="G12" s="152">
        <v>68.7</v>
      </c>
      <c r="H12" s="153">
        <v>71.4</v>
      </c>
      <c r="I12" s="153">
        <v>71.6</v>
      </c>
      <c r="J12" s="153">
        <v>71.6</v>
      </c>
      <c r="K12" s="154">
        <v>69.8</v>
      </c>
    </row>
    <row r="13" spans="1:12" ht="12.75" customHeight="1">
      <c r="A13" s="162"/>
      <c r="B13" s="146" t="s">
        <v>123</v>
      </c>
      <c r="C13" s="152">
        <v>22.8</v>
      </c>
      <c r="D13" s="152">
        <v>23.6</v>
      </c>
      <c r="E13" s="152">
        <v>24</v>
      </c>
      <c r="F13" s="152">
        <v>24.8</v>
      </c>
      <c r="G13" s="152">
        <v>24.2</v>
      </c>
      <c r="H13" s="153">
        <v>24.5</v>
      </c>
      <c r="I13" s="153">
        <v>24.3</v>
      </c>
      <c r="J13" s="153">
        <v>23.8</v>
      </c>
      <c r="K13" s="154">
        <v>23.5</v>
      </c>
      <c r="L13" s="167"/>
    </row>
    <row r="14" spans="1:11" ht="12.75" customHeight="1">
      <c r="A14" s="162"/>
      <c r="B14" s="146" t="s">
        <v>124</v>
      </c>
      <c r="C14" s="152">
        <v>8.3</v>
      </c>
      <c r="D14" s="152">
        <v>8.8</v>
      </c>
      <c r="E14" s="152">
        <v>8.9</v>
      </c>
      <c r="F14" s="152">
        <v>9.2</v>
      </c>
      <c r="G14" s="152">
        <v>9.4</v>
      </c>
      <c r="H14" s="153">
        <v>9.4</v>
      </c>
      <c r="I14" s="153">
        <v>8.9</v>
      </c>
      <c r="J14" s="153">
        <v>9.5</v>
      </c>
      <c r="K14" s="154">
        <v>10</v>
      </c>
    </row>
    <row r="15" spans="1:11" ht="12.75" customHeight="1">
      <c r="A15" s="162"/>
      <c r="B15" s="146" t="s">
        <v>125</v>
      </c>
      <c r="C15" s="152">
        <v>5.4</v>
      </c>
      <c r="D15" s="152">
        <v>5.9</v>
      </c>
      <c r="E15" s="152">
        <v>6.4</v>
      </c>
      <c r="F15" s="152">
        <v>7.5</v>
      </c>
      <c r="G15" s="152">
        <v>8.5</v>
      </c>
      <c r="H15" s="153">
        <v>9.8</v>
      </c>
      <c r="I15" s="153">
        <v>10.4</v>
      </c>
      <c r="J15" s="153">
        <v>9.7</v>
      </c>
      <c r="K15" s="154">
        <v>7.2</v>
      </c>
    </row>
    <row r="16" spans="1:11" ht="12.75" customHeight="1">
      <c r="A16" s="162"/>
      <c r="B16" s="146" t="s">
        <v>126</v>
      </c>
      <c r="C16" s="152">
        <v>4.5</v>
      </c>
      <c r="D16" s="152">
        <v>4.8</v>
      </c>
      <c r="E16" s="152">
        <v>5</v>
      </c>
      <c r="F16" s="152">
        <v>5.2</v>
      </c>
      <c r="G16" s="152">
        <v>5.3</v>
      </c>
      <c r="H16" s="153">
        <v>5.5</v>
      </c>
      <c r="I16" s="153">
        <v>5.6</v>
      </c>
      <c r="J16" s="153">
        <v>5.8</v>
      </c>
      <c r="K16" s="154">
        <v>5.9</v>
      </c>
    </row>
    <row r="17" spans="1:11" ht="12.75" customHeight="1">
      <c r="A17" s="162"/>
      <c r="B17" s="146" t="s">
        <v>127</v>
      </c>
      <c r="C17" s="152">
        <v>0.6</v>
      </c>
      <c r="D17" s="152">
        <v>0.6</v>
      </c>
      <c r="E17" s="152">
        <v>0.6</v>
      </c>
      <c r="F17" s="152">
        <v>0.7</v>
      </c>
      <c r="G17" s="152">
        <v>0.7</v>
      </c>
      <c r="H17" s="153">
        <v>0.7</v>
      </c>
      <c r="I17" s="153">
        <v>0.7</v>
      </c>
      <c r="J17" s="153">
        <v>0.7</v>
      </c>
      <c r="K17" s="154">
        <v>0.7</v>
      </c>
    </row>
    <row r="18" spans="1:11" ht="12.75" customHeight="1">
      <c r="A18" s="162"/>
      <c r="B18" s="146" t="s">
        <v>128</v>
      </c>
      <c r="C18" s="152">
        <v>3.1</v>
      </c>
      <c r="D18" s="152">
        <v>3.1</v>
      </c>
      <c r="E18" s="152">
        <v>3</v>
      </c>
      <c r="F18" s="152">
        <v>2.7</v>
      </c>
      <c r="G18" s="152">
        <v>2.8</v>
      </c>
      <c r="H18" s="153">
        <v>3.1</v>
      </c>
      <c r="I18" s="153">
        <v>3.1</v>
      </c>
      <c r="J18" s="153">
        <v>3</v>
      </c>
      <c r="K18" s="154">
        <v>3.2</v>
      </c>
    </row>
    <row r="19" spans="1:11" ht="12.75" customHeight="1">
      <c r="A19" s="162"/>
      <c r="B19" s="146" t="s">
        <v>129</v>
      </c>
      <c r="C19" s="152">
        <v>1.2</v>
      </c>
      <c r="D19" s="152">
        <v>1.4</v>
      </c>
      <c r="E19" s="152">
        <v>1.4</v>
      </c>
      <c r="F19" s="152">
        <v>1.6</v>
      </c>
      <c r="G19" s="152">
        <v>1.7</v>
      </c>
      <c r="H19" s="153">
        <v>2</v>
      </c>
      <c r="I19" s="153">
        <v>1.9</v>
      </c>
      <c r="J19" s="153">
        <v>1.7</v>
      </c>
      <c r="K19" s="154">
        <v>1.7</v>
      </c>
    </row>
    <row r="20" spans="1:11" ht="12.75" customHeight="1">
      <c r="A20" s="162"/>
      <c r="B20" s="146" t="s">
        <v>130</v>
      </c>
      <c r="C20" s="152">
        <v>1</v>
      </c>
      <c r="D20" s="152">
        <v>1.1</v>
      </c>
      <c r="E20" s="152">
        <v>1.1</v>
      </c>
      <c r="F20" s="152">
        <v>1.1</v>
      </c>
      <c r="G20" s="152">
        <v>1.1</v>
      </c>
      <c r="H20" s="153">
        <v>1.2</v>
      </c>
      <c r="I20" s="153">
        <v>1.2</v>
      </c>
      <c r="J20" s="153">
        <v>1.2</v>
      </c>
      <c r="K20" s="154">
        <v>1.3</v>
      </c>
    </row>
    <row r="21" spans="1:11" ht="12.75" customHeight="1">
      <c r="A21" s="155"/>
      <c r="B21" s="156" t="s">
        <v>131</v>
      </c>
      <c r="C21" s="157">
        <v>0</v>
      </c>
      <c r="D21" s="157">
        <v>1.3</v>
      </c>
      <c r="E21" s="157">
        <v>1.2</v>
      </c>
      <c r="F21" s="157">
        <v>1.7</v>
      </c>
      <c r="G21" s="157">
        <v>1.7</v>
      </c>
      <c r="H21" s="157">
        <v>1.7</v>
      </c>
      <c r="I21" s="157">
        <v>1.5</v>
      </c>
      <c r="J21" s="157">
        <v>1.6</v>
      </c>
      <c r="K21" s="158">
        <v>1.8</v>
      </c>
    </row>
    <row r="22" spans="1:11" ht="12.75" customHeight="1">
      <c r="A22" s="151" t="s">
        <v>132</v>
      </c>
      <c r="C22" s="152">
        <v>15.3</v>
      </c>
      <c r="D22" s="152">
        <v>16.6</v>
      </c>
      <c r="E22" s="152">
        <v>17.3</v>
      </c>
      <c r="F22" s="152">
        <v>18.8</v>
      </c>
      <c r="G22" s="152">
        <v>20.4</v>
      </c>
      <c r="H22" s="153">
        <v>21.3</v>
      </c>
      <c r="I22" s="153">
        <v>23</v>
      </c>
      <c r="J22" s="153">
        <v>24.4</v>
      </c>
      <c r="K22" s="154">
        <v>25.7</v>
      </c>
    </row>
    <row r="23" spans="1:11" ht="12.75" customHeight="1">
      <c r="A23" s="162"/>
      <c r="B23" s="146" t="s">
        <v>133</v>
      </c>
      <c r="C23" s="152">
        <v>8</v>
      </c>
      <c r="D23" s="152">
        <v>8.3</v>
      </c>
      <c r="E23" s="152">
        <v>8.5</v>
      </c>
      <c r="F23" s="152">
        <v>9</v>
      </c>
      <c r="G23" s="152">
        <v>9.3</v>
      </c>
      <c r="H23" s="153">
        <v>9.8</v>
      </c>
      <c r="I23" s="153">
        <v>10.4</v>
      </c>
      <c r="J23" s="153">
        <v>11.3</v>
      </c>
      <c r="K23" s="154">
        <v>11.1</v>
      </c>
    </row>
    <row r="24" spans="1:11" ht="12.75" customHeight="1">
      <c r="A24" s="162"/>
      <c r="B24" s="146" t="s">
        <v>134</v>
      </c>
      <c r="C24" s="152">
        <v>3.9</v>
      </c>
      <c r="D24" s="152">
        <v>4.3</v>
      </c>
      <c r="E24" s="152">
        <v>4.6</v>
      </c>
      <c r="F24" s="152">
        <v>5</v>
      </c>
      <c r="G24" s="152">
        <v>5.1</v>
      </c>
      <c r="H24" s="153">
        <v>5.5</v>
      </c>
      <c r="I24" s="153">
        <v>5.7</v>
      </c>
      <c r="J24" s="153">
        <v>6</v>
      </c>
      <c r="K24" s="154">
        <v>6</v>
      </c>
    </row>
    <row r="25" spans="1:11" ht="12.75" customHeight="1">
      <c r="A25" s="162"/>
      <c r="B25" s="146" t="s">
        <v>135</v>
      </c>
      <c r="C25" s="152">
        <v>1.7</v>
      </c>
      <c r="D25" s="152">
        <v>1.7</v>
      </c>
      <c r="E25" s="152">
        <v>1.7</v>
      </c>
      <c r="F25" s="152">
        <v>1.7</v>
      </c>
      <c r="G25" s="152">
        <v>1.8</v>
      </c>
      <c r="H25" s="153">
        <v>1.9</v>
      </c>
      <c r="I25" s="153">
        <v>2.4</v>
      </c>
      <c r="J25" s="153">
        <v>2.4</v>
      </c>
      <c r="K25" s="154">
        <v>2.3</v>
      </c>
    </row>
    <row r="26" spans="1:11" ht="12.75" customHeight="1">
      <c r="A26" s="155"/>
      <c r="B26" s="156" t="s">
        <v>136</v>
      </c>
      <c r="C26" s="157">
        <v>0</v>
      </c>
      <c r="D26" s="157">
        <v>0</v>
      </c>
      <c r="E26" s="157">
        <v>0</v>
      </c>
      <c r="F26" s="157">
        <v>0.8</v>
      </c>
      <c r="G26" s="157">
        <v>1.7</v>
      </c>
      <c r="H26" s="157">
        <v>1.8</v>
      </c>
      <c r="I26" s="157">
        <v>1.8</v>
      </c>
      <c r="J26" s="157">
        <v>1.9</v>
      </c>
      <c r="K26" s="158">
        <v>1.8</v>
      </c>
    </row>
    <row r="27" spans="1:11" ht="12.75" customHeight="1">
      <c r="A27" s="151" t="s">
        <v>137</v>
      </c>
      <c r="C27" s="152">
        <v>45.8</v>
      </c>
      <c r="D27" s="152">
        <v>46.5</v>
      </c>
      <c r="E27" s="152">
        <v>47.7</v>
      </c>
      <c r="F27" s="152">
        <v>50.6</v>
      </c>
      <c r="G27" s="152">
        <v>53.2</v>
      </c>
      <c r="H27" s="153">
        <v>54.8</v>
      </c>
      <c r="I27" s="153">
        <v>57.9</v>
      </c>
      <c r="J27" s="153">
        <v>58.7</v>
      </c>
      <c r="K27" s="154">
        <v>61.7</v>
      </c>
    </row>
    <row r="28" spans="1:11" ht="12.75" customHeight="1">
      <c r="A28" s="162"/>
      <c r="B28" s="146" t="s">
        <v>138</v>
      </c>
      <c r="C28" s="152">
        <v>19.1</v>
      </c>
      <c r="D28" s="152">
        <v>18.2</v>
      </c>
      <c r="E28" s="152">
        <v>18.6</v>
      </c>
      <c r="F28" s="152">
        <v>19.6</v>
      </c>
      <c r="G28" s="152">
        <v>20.7</v>
      </c>
      <c r="H28" s="153">
        <v>21</v>
      </c>
      <c r="I28" s="153">
        <v>22</v>
      </c>
      <c r="J28" s="153">
        <v>21.1</v>
      </c>
      <c r="K28" s="154">
        <v>22</v>
      </c>
    </row>
    <row r="29" spans="1:11" ht="12.75" customHeight="1">
      <c r="A29" s="162"/>
      <c r="B29" s="146" t="s">
        <v>139</v>
      </c>
      <c r="C29" s="152">
        <v>0.5</v>
      </c>
      <c r="D29" s="152">
        <v>1</v>
      </c>
      <c r="E29" s="152">
        <v>1.7</v>
      </c>
      <c r="F29" s="152">
        <v>1.9</v>
      </c>
      <c r="G29" s="152">
        <v>1.9</v>
      </c>
      <c r="H29" s="153">
        <v>2.1</v>
      </c>
      <c r="I29" s="153">
        <v>2.4</v>
      </c>
      <c r="J29" s="153">
        <v>2.7</v>
      </c>
      <c r="K29" s="154">
        <v>2.7</v>
      </c>
    </row>
    <row r="30" spans="1:11" ht="12.75" customHeight="1">
      <c r="A30" s="162"/>
      <c r="B30" s="146" t="s">
        <v>140</v>
      </c>
      <c r="C30" s="152">
        <v>15.8</v>
      </c>
      <c r="D30" s="152">
        <v>16.6</v>
      </c>
      <c r="E30" s="152">
        <v>17.4</v>
      </c>
      <c r="F30" s="152">
        <v>18.3</v>
      </c>
      <c r="G30" s="152">
        <v>19.7</v>
      </c>
      <c r="H30" s="153">
        <v>20.8</v>
      </c>
      <c r="I30" s="153">
        <v>21.7</v>
      </c>
      <c r="J30" s="153">
        <v>22.7</v>
      </c>
      <c r="K30" s="154">
        <v>24.7</v>
      </c>
    </row>
    <row r="31" spans="1:11" ht="12.75" customHeight="1">
      <c r="A31" s="162"/>
      <c r="B31" s="146" t="s">
        <v>141</v>
      </c>
      <c r="C31" s="152">
        <v>1.1</v>
      </c>
      <c r="D31" s="152">
        <v>1.2</v>
      </c>
      <c r="E31" s="152">
        <v>1.1</v>
      </c>
      <c r="F31" s="152">
        <v>1</v>
      </c>
      <c r="G31" s="152">
        <v>0.5</v>
      </c>
      <c r="H31" s="153">
        <v>0.5</v>
      </c>
      <c r="I31" s="153">
        <v>0.6</v>
      </c>
      <c r="J31" s="153">
        <v>0.5</v>
      </c>
      <c r="K31" s="154">
        <v>0.5</v>
      </c>
    </row>
    <row r="32" spans="1:11" ht="12.75" customHeight="1">
      <c r="A32" s="155"/>
      <c r="B32" s="156" t="s">
        <v>142</v>
      </c>
      <c r="C32" s="157">
        <v>3.1</v>
      </c>
      <c r="D32" s="157">
        <v>3.2</v>
      </c>
      <c r="E32" s="157">
        <v>3.3</v>
      </c>
      <c r="F32" s="157">
        <v>3.3</v>
      </c>
      <c r="G32" s="157">
        <v>4.3</v>
      </c>
      <c r="H32" s="157">
        <v>4.3</v>
      </c>
      <c r="I32" s="157">
        <v>4.9</v>
      </c>
      <c r="J32" s="157">
        <v>5.2</v>
      </c>
      <c r="K32" s="158">
        <v>5.5</v>
      </c>
    </row>
    <row r="33" spans="1:11" ht="12.75" customHeight="1">
      <c r="A33" s="151" t="s">
        <v>143</v>
      </c>
      <c r="C33" s="152">
        <v>169</v>
      </c>
      <c r="D33" s="152">
        <v>161.7</v>
      </c>
      <c r="E33" s="152">
        <v>160.3</v>
      </c>
      <c r="F33" s="152">
        <v>169.7</v>
      </c>
      <c r="G33" s="152">
        <v>178.7</v>
      </c>
      <c r="H33" s="153">
        <v>194</v>
      </c>
      <c r="I33" s="153">
        <v>197.8</v>
      </c>
      <c r="J33" s="153">
        <v>204.2</v>
      </c>
      <c r="K33" s="154">
        <v>166.9</v>
      </c>
    </row>
    <row r="34" spans="1:11" ht="12.75" customHeight="1">
      <c r="A34" s="151"/>
      <c r="B34" s="168" t="s">
        <v>258</v>
      </c>
      <c r="C34" s="152"/>
      <c r="D34" s="152"/>
      <c r="E34" s="152"/>
      <c r="F34" s="152"/>
      <c r="G34" s="169">
        <f>G33-G35-G39-G40-G47</f>
        <v>5.6999999999999815</v>
      </c>
      <c r="H34" s="169">
        <f>H33-H35-H39-H40-H47</f>
        <v>4.500000000000007</v>
      </c>
      <c r="I34" s="169">
        <f>I33-I35-I39-I40-I47</f>
        <v>4.3000000000000185</v>
      </c>
      <c r="J34" s="169">
        <f>J33-J35-J39-J40-J47</f>
        <v>4.099999999999994</v>
      </c>
      <c r="K34" s="169">
        <f>K33-K35-K39-K40-K47</f>
        <v>4.300000000000004</v>
      </c>
    </row>
    <row r="35" spans="1:11" ht="12.75" customHeight="1">
      <c r="A35" s="151"/>
      <c r="B35" s="168" t="s">
        <v>259</v>
      </c>
      <c r="C35" s="169"/>
      <c r="D35" s="169"/>
      <c r="E35" s="169"/>
      <c r="F35" s="169"/>
      <c r="G35" s="169">
        <f>G36+G37+G38</f>
        <v>76.60000000000001</v>
      </c>
      <c r="H35" s="169">
        <f>H36+H37+H38</f>
        <v>82</v>
      </c>
      <c r="I35" s="169">
        <f>I36+I37+I38</f>
        <v>86.1</v>
      </c>
      <c r="J35" s="169">
        <f>J36+J37+J38</f>
        <v>90.6</v>
      </c>
      <c r="K35" s="169">
        <f>K36+K37+K38</f>
        <v>88.2</v>
      </c>
    </row>
    <row r="36" spans="1:11" ht="12.75" customHeight="1">
      <c r="A36" s="162"/>
      <c r="B36" s="146" t="s">
        <v>144</v>
      </c>
      <c r="C36" s="152">
        <v>61.7</v>
      </c>
      <c r="D36" s="152">
        <v>62.3</v>
      </c>
      <c r="E36" s="152">
        <v>64.1</v>
      </c>
      <c r="F36" s="152">
        <v>66</v>
      </c>
      <c r="G36" s="152">
        <v>70.8</v>
      </c>
      <c r="H36" s="153">
        <v>75.5</v>
      </c>
      <c r="I36" s="153">
        <v>79.2</v>
      </c>
      <c r="J36" s="153">
        <v>83.4</v>
      </c>
      <c r="K36" s="154">
        <v>81.3</v>
      </c>
    </row>
    <row r="37" spans="1:11" ht="12.75" customHeight="1">
      <c r="A37" s="162"/>
      <c r="B37" s="146" t="s">
        <v>145</v>
      </c>
      <c r="C37" s="152">
        <v>0</v>
      </c>
      <c r="D37" s="152">
        <v>0</v>
      </c>
      <c r="E37" s="152">
        <v>0</v>
      </c>
      <c r="F37" s="152">
        <v>0.5</v>
      </c>
      <c r="G37" s="152">
        <v>0.9</v>
      </c>
      <c r="H37" s="153">
        <v>1</v>
      </c>
      <c r="I37" s="153">
        <v>1.1</v>
      </c>
      <c r="J37" s="153">
        <v>1.1</v>
      </c>
      <c r="K37" s="154">
        <v>1</v>
      </c>
    </row>
    <row r="38" spans="1:11" ht="12.75" customHeight="1">
      <c r="A38" s="162"/>
      <c r="B38" s="146" t="s">
        <v>146</v>
      </c>
      <c r="C38" s="152">
        <v>4.6</v>
      </c>
      <c r="D38" s="152">
        <v>4.7</v>
      </c>
      <c r="E38" s="152">
        <v>4.8</v>
      </c>
      <c r="F38" s="152">
        <v>5</v>
      </c>
      <c r="G38" s="152">
        <v>4.9</v>
      </c>
      <c r="H38" s="153">
        <v>5.5</v>
      </c>
      <c r="I38" s="153">
        <v>5.8</v>
      </c>
      <c r="J38" s="153">
        <v>6.1</v>
      </c>
      <c r="K38" s="154">
        <v>5.9</v>
      </c>
    </row>
    <row r="39" spans="1:11" ht="12.75" customHeight="1">
      <c r="A39" s="162"/>
      <c r="B39" s="146" t="s">
        <v>147</v>
      </c>
      <c r="C39" s="152">
        <v>47.9</v>
      </c>
      <c r="D39" s="152">
        <v>45.6</v>
      </c>
      <c r="E39" s="152">
        <v>47.3</v>
      </c>
      <c r="F39" s="152">
        <v>47.6</v>
      </c>
      <c r="G39" s="152">
        <v>49.4</v>
      </c>
      <c r="H39" s="153">
        <v>52.4</v>
      </c>
      <c r="I39" s="153">
        <v>48.6</v>
      </c>
      <c r="J39" s="153">
        <v>50.9</v>
      </c>
      <c r="K39" s="154">
        <v>45.8</v>
      </c>
    </row>
    <row r="40" spans="1:11" ht="12.75" customHeight="1">
      <c r="A40" s="162"/>
      <c r="B40" s="168" t="s">
        <v>261</v>
      </c>
      <c r="C40" s="169"/>
      <c r="D40" s="169"/>
      <c r="E40" s="169"/>
      <c r="F40" s="169"/>
      <c r="G40" s="169">
        <f>G43+G45+G46</f>
        <v>4.6</v>
      </c>
      <c r="H40" s="169">
        <f>H43+H45+H46</f>
        <v>5.8999999999999995</v>
      </c>
      <c r="I40" s="169">
        <f>I43+I45+I46</f>
        <v>6.6000000000000005</v>
      </c>
      <c r="J40" s="169">
        <f>J43+J45+J46</f>
        <v>8.5</v>
      </c>
      <c r="K40" s="169">
        <f>K43+K45+K46</f>
        <v>7.3</v>
      </c>
    </row>
    <row r="41" spans="1:11" ht="12.75" customHeight="1">
      <c r="A41" s="162"/>
      <c r="B41" s="168" t="s">
        <v>264</v>
      </c>
      <c r="C41" s="169"/>
      <c r="D41" s="169"/>
      <c r="E41" s="169"/>
      <c r="F41" s="169"/>
      <c r="G41" s="169">
        <f>G43/0.16</f>
        <v>14.374999999999998</v>
      </c>
      <c r="H41" s="169">
        <f>H43/0.16</f>
        <v>20</v>
      </c>
      <c r="I41" s="169">
        <f>I43/0.16</f>
        <v>21.875</v>
      </c>
      <c r="J41" s="169">
        <f>J43/0.18</f>
        <v>29.444444444444443</v>
      </c>
      <c r="K41" s="169">
        <f>K43/0.18</f>
        <v>26.111111111111114</v>
      </c>
    </row>
    <row r="42" spans="1:11" ht="12.75" customHeight="1">
      <c r="A42" s="162"/>
      <c r="B42" s="168" t="s">
        <v>263</v>
      </c>
      <c r="C42" s="169"/>
      <c r="D42" s="169"/>
      <c r="E42" s="169"/>
      <c r="F42" s="169"/>
      <c r="G42" s="169">
        <f>(G45+G46)/0.023</f>
        <v>100</v>
      </c>
      <c r="H42" s="169">
        <f>(H45+H46)/0.023</f>
        <v>117.39130434782608</v>
      </c>
      <c r="I42" s="169">
        <f>(I45+I46)/0.023</f>
        <v>134.7826086956522</v>
      </c>
      <c r="J42" s="169">
        <f>(J45+J46)/0.023</f>
        <v>139.1304347826087</v>
      </c>
      <c r="K42" s="169">
        <f>(K45+K46)/0.023</f>
        <v>113.04347826086955</v>
      </c>
    </row>
    <row r="43" spans="1:11" ht="12.75" customHeight="1">
      <c r="A43" s="162"/>
      <c r="B43" s="170" t="s">
        <v>148</v>
      </c>
      <c r="C43" s="152">
        <v>2.1</v>
      </c>
      <c r="D43" s="152">
        <v>1.9</v>
      </c>
      <c r="E43" s="152">
        <v>1.6</v>
      </c>
      <c r="F43" s="152">
        <v>1.6</v>
      </c>
      <c r="G43" s="152">
        <v>2.3</v>
      </c>
      <c r="H43" s="153">
        <v>3.2</v>
      </c>
      <c r="I43" s="153">
        <v>3.5</v>
      </c>
      <c r="J43" s="153">
        <v>5.3</v>
      </c>
      <c r="K43" s="154">
        <v>4.7</v>
      </c>
    </row>
    <row r="44" spans="1:11" ht="12.75" customHeight="1">
      <c r="A44" s="162"/>
      <c r="B44" s="168" t="s">
        <v>265</v>
      </c>
      <c r="C44" s="152"/>
      <c r="D44" s="152"/>
      <c r="E44" s="152"/>
      <c r="F44" s="152"/>
      <c r="G44" s="169">
        <f>G45+G46</f>
        <v>2.3</v>
      </c>
      <c r="H44" s="169">
        <f>H45+H46</f>
        <v>2.6999999999999997</v>
      </c>
      <c r="I44" s="169">
        <f>I45+I46</f>
        <v>3.1</v>
      </c>
      <c r="J44" s="169">
        <f>J45+J46</f>
        <v>3.1999999999999997</v>
      </c>
      <c r="K44" s="169">
        <f>K45+K46</f>
        <v>2.5999999999999996</v>
      </c>
    </row>
    <row r="45" spans="1:11" ht="12.75" customHeight="1">
      <c r="A45" s="162"/>
      <c r="B45" s="146" t="s">
        <v>149</v>
      </c>
      <c r="C45" s="152">
        <v>1.9</v>
      </c>
      <c r="D45" s="152">
        <v>1.8</v>
      </c>
      <c r="E45" s="152">
        <v>1.8</v>
      </c>
      <c r="F45" s="152">
        <v>2</v>
      </c>
      <c r="G45" s="152">
        <v>2</v>
      </c>
      <c r="H45" s="153">
        <v>2.4</v>
      </c>
      <c r="I45" s="153">
        <v>2.7</v>
      </c>
      <c r="J45" s="153">
        <v>2.8</v>
      </c>
      <c r="K45" s="154">
        <v>2.3</v>
      </c>
    </row>
    <row r="46" spans="1:11" ht="12.75" customHeight="1">
      <c r="A46" s="162"/>
      <c r="B46" s="146" t="s">
        <v>150</v>
      </c>
      <c r="C46" s="152">
        <v>0</v>
      </c>
      <c r="D46" s="152">
        <v>0</v>
      </c>
      <c r="E46" s="152">
        <v>0</v>
      </c>
      <c r="F46" s="152">
        <v>0.1</v>
      </c>
      <c r="G46" s="152">
        <v>0.3</v>
      </c>
      <c r="H46" s="153">
        <v>0.3</v>
      </c>
      <c r="I46" s="153">
        <v>0.4</v>
      </c>
      <c r="J46" s="153">
        <v>0.4</v>
      </c>
      <c r="K46" s="154">
        <v>0.3</v>
      </c>
    </row>
    <row r="47" spans="1:11" ht="12.75" customHeight="1">
      <c r="A47" s="162"/>
      <c r="B47" s="168" t="s">
        <v>260</v>
      </c>
      <c r="C47" s="169"/>
      <c r="D47" s="169"/>
      <c r="E47" s="169"/>
      <c r="F47" s="169"/>
      <c r="G47" s="169">
        <f>G48+G49</f>
        <v>42.4</v>
      </c>
      <c r="H47" s="169">
        <f>H48+H49</f>
        <v>49.199999999999996</v>
      </c>
      <c r="I47" s="169">
        <f>I48+I49</f>
        <v>52.199999999999996</v>
      </c>
      <c r="J47" s="169">
        <f>J48+J49</f>
        <v>50.1</v>
      </c>
      <c r="K47" s="169">
        <f>K48+K49</f>
        <v>21.3</v>
      </c>
    </row>
    <row r="48" spans="1:11" ht="12.75" customHeight="1">
      <c r="A48" s="162"/>
      <c r="B48" s="146" t="s">
        <v>151</v>
      </c>
      <c r="C48" s="152">
        <v>44.3</v>
      </c>
      <c r="D48" s="152">
        <v>39.1</v>
      </c>
      <c r="E48" s="152">
        <v>36.1</v>
      </c>
      <c r="F48" s="152">
        <v>40.8</v>
      </c>
      <c r="G48" s="152">
        <v>41.8</v>
      </c>
      <c r="H48" s="153">
        <v>48.4</v>
      </c>
      <c r="I48" s="153">
        <v>51.4</v>
      </c>
      <c r="J48" s="153">
        <v>49.5</v>
      </c>
      <c r="K48" s="154">
        <v>20.6</v>
      </c>
    </row>
    <row r="49" spans="1:11" ht="12.75" customHeight="1">
      <c r="A49" s="155"/>
      <c r="B49" s="156" t="s">
        <v>152</v>
      </c>
      <c r="C49" s="157">
        <v>1.1</v>
      </c>
      <c r="D49" s="157">
        <v>1</v>
      </c>
      <c r="E49" s="157">
        <v>0.6</v>
      </c>
      <c r="F49" s="157">
        <v>0.9</v>
      </c>
      <c r="G49" s="157">
        <v>0.6</v>
      </c>
      <c r="H49" s="157">
        <v>0.8</v>
      </c>
      <c r="I49" s="157">
        <v>0.8</v>
      </c>
      <c r="J49" s="157">
        <v>0.6</v>
      </c>
      <c r="K49" s="158">
        <v>0.7</v>
      </c>
    </row>
    <row r="50" spans="1:11" ht="12.75" customHeight="1">
      <c r="A50" s="151" t="s">
        <v>153</v>
      </c>
      <c r="C50" s="152">
        <v>12.9</v>
      </c>
      <c r="D50" s="152">
        <v>13.4</v>
      </c>
      <c r="E50" s="152">
        <v>13.8</v>
      </c>
      <c r="F50" s="152">
        <v>14.7</v>
      </c>
      <c r="G50" s="152">
        <v>16</v>
      </c>
      <c r="H50" s="153">
        <v>17.5</v>
      </c>
      <c r="I50" s="153">
        <v>18.9</v>
      </c>
      <c r="J50" s="153">
        <v>19.4</v>
      </c>
      <c r="K50" s="154">
        <v>19.9</v>
      </c>
    </row>
    <row r="51" spans="1:11" ht="12.75" customHeight="1">
      <c r="A51" s="151"/>
      <c r="B51" s="168" t="s">
        <v>258</v>
      </c>
      <c r="C51" s="169"/>
      <c r="D51" s="169"/>
      <c r="E51" s="169"/>
      <c r="F51" s="169"/>
      <c r="G51" s="169">
        <f>G50-G52-G53-G54</f>
        <v>1.4999999999999993</v>
      </c>
      <c r="H51" s="169">
        <f>H50-H52-H53-H54</f>
        <v>1.5000000000000002</v>
      </c>
      <c r="I51" s="169">
        <f>I50-I52-I53-I54</f>
        <v>1.599999999999999</v>
      </c>
      <c r="J51" s="169">
        <f>J50-J52-J53-J54</f>
        <v>1.6999999999999977</v>
      </c>
      <c r="K51" s="169">
        <f>K50-K52-K53-K54</f>
        <v>1.5999999999999985</v>
      </c>
    </row>
    <row r="52" spans="1:11" ht="12.75" customHeight="1">
      <c r="A52" s="162"/>
      <c r="B52" s="146" t="s">
        <v>154</v>
      </c>
      <c r="C52" s="152">
        <v>8.9</v>
      </c>
      <c r="D52" s="152">
        <v>9.5</v>
      </c>
      <c r="E52" s="152">
        <v>10.1</v>
      </c>
      <c r="F52" s="152">
        <v>10.6</v>
      </c>
      <c r="G52" s="152">
        <v>11.3</v>
      </c>
      <c r="H52" s="153">
        <v>12.1</v>
      </c>
      <c r="I52" s="153">
        <v>12.7</v>
      </c>
      <c r="J52" s="153">
        <v>13.3</v>
      </c>
      <c r="K52" s="154">
        <v>14.5</v>
      </c>
    </row>
    <row r="53" spans="1:11" ht="12.75" customHeight="1">
      <c r="A53" s="162"/>
      <c r="B53" s="146" t="s">
        <v>155</v>
      </c>
      <c r="C53" s="152">
        <v>2.6</v>
      </c>
      <c r="D53" s="152">
        <v>2.4</v>
      </c>
      <c r="E53" s="152">
        <v>2.3</v>
      </c>
      <c r="F53" s="152">
        <v>2.6</v>
      </c>
      <c r="G53" s="152">
        <v>3</v>
      </c>
      <c r="H53" s="153">
        <v>3.7</v>
      </c>
      <c r="I53" s="153">
        <v>4.4</v>
      </c>
      <c r="J53" s="153">
        <v>4.2</v>
      </c>
      <c r="K53" s="154">
        <v>3.6</v>
      </c>
    </row>
    <row r="54" spans="1:11" ht="12.75" customHeight="1">
      <c r="A54" s="155"/>
      <c r="B54" s="156" t="s">
        <v>156</v>
      </c>
      <c r="C54" s="157">
        <v>0.2</v>
      </c>
      <c r="D54" s="157">
        <v>0.2</v>
      </c>
      <c r="E54" s="157">
        <v>0.2</v>
      </c>
      <c r="F54" s="157">
        <v>0.2</v>
      </c>
      <c r="G54" s="157">
        <v>0.2</v>
      </c>
      <c r="H54" s="157">
        <v>0.2</v>
      </c>
      <c r="I54" s="157">
        <v>0.2</v>
      </c>
      <c r="J54" s="157">
        <v>0.2</v>
      </c>
      <c r="K54" s="158">
        <v>0.2</v>
      </c>
    </row>
    <row r="55" spans="1:11" ht="12.75" customHeight="1">
      <c r="A55" s="151" t="s">
        <v>157</v>
      </c>
      <c r="C55" s="152">
        <v>7.3</v>
      </c>
      <c r="D55" s="152">
        <v>7.2</v>
      </c>
      <c r="E55" s="152">
        <v>7.4</v>
      </c>
      <c r="F55" s="152">
        <v>8.6</v>
      </c>
      <c r="G55" s="152">
        <v>9</v>
      </c>
      <c r="H55" s="153">
        <v>8.3</v>
      </c>
      <c r="I55" s="153">
        <v>8.9</v>
      </c>
      <c r="J55" s="153">
        <v>7.9</v>
      </c>
      <c r="K55" s="154">
        <v>7.5</v>
      </c>
    </row>
    <row r="56" spans="1:11" ht="12.75" customHeight="1">
      <c r="A56" s="155"/>
      <c r="B56" s="156" t="s">
        <v>158</v>
      </c>
      <c r="C56" s="157">
        <v>7.2</v>
      </c>
      <c r="D56" s="157">
        <v>6.9</v>
      </c>
      <c r="E56" s="157">
        <v>7.2</v>
      </c>
      <c r="F56" s="157">
        <v>8.5</v>
      </c>
      <c r="G56" s="157">
        <v>8.9</v>
      </c>
      <c r="H56" s="157">
        <v>8.3</v>
      </c>
      <c r="I56" s="157">
        <v>8.9</v>
      </c>
      <c r="J56" s="157">
        <v>7.8</v>
      </c>
      <c r="K56" s="158">
        <v>7.4</v>
      </c>
    </row>
    <row r="58" ht="12.75" customHeight="1">
      <c r="B58" s="146" t="s">
        <v>1</v>
      </c>
    </row>
    <row r="60" ht="12.75" customHeight="1">
      <c r="B60" s="163" t="s">
        <v>2</v>
      </c>
    </row>
    <row r="62" spans="1:2" ht="12.75" customHeight="1">
      <c r="A62" s="146" t="s">
        <v>159</v>
      </c>
      <c r="B62" s="146" t="s">
        <v>255</v>
      </c>
    </row>
    <row r="63" ht="12.75" customHeight="1">
      <c r="B63" s="146" t="s">
        <v>256</v>
      </c>
    </row>
    <row r="64" ht="12.75" customHeight="1">
      <c r="B64" s="146" t="s">
        <v>257</v>
      </c>
    </row>
    <row r="66" spans="1:2" ht="12.75" customHeight="1">
      <c r="A66" s="146" t="s">
        <v>160</v>
      </c>
      <c r="B66" s="146" t="s">
        <v>161</v>
      </c>
    </row>
    <row r="67" ht="12.75" customHeight="1">
      <c r="B67" s="146" t="s">
        <v>162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9"/>
  <sheetViews>
    <sheetView showZeros="0" workbookViewId="0" topLeftCell="A1">
      <pane xSplit="1" ySplit="4" topLeftCell="A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45.7109375" style="0" customWidth="1"/>
  </cols>
  <sheetData>
    <row r="1" s="61" customFormat="1" ht="12.75" customHeight="1">
      <c r="A1" s="60" t="s">
        <v>96</v>
      </c>
    </row>
    <row r="2" s="61" customFormat="1" ht="12.75" customHeight="1"/>
    <row r="3" s="62" customFormat="1" ht="12.75" customHeight="1">
      <c r="AV3" s="63"/>
    </row>
    <row r="4" spans="1:50" s="62" customFormat="1" ht="12.75" customHeight="1">
      <c r="A4" s="64"/>
      <c r="B4" s="65">
        <v>1959</v>
      </c>
      <c r="C4" s="65">
        <v>1960</v>
      </c>
      <c r="D4" s="65">
        <v>1961</v>
      </c>
      <c r="E4" s="65">
        <v>1962</v>
      </c>
      <c r="F4" s="65">
        <v>1963</v>
      </c>
      <c r="G4" s="65">
        <v>1964</v>
      </c>
      <c r="H4" s="65">
        <v>1965</v>
      </c>
      <c r="I4" s="65">
        <v>1966</v>
      </c>
      <c r="J4" s="65">
        <v>1967</v>
      </c>
      <c r="K4" s="65">
        <v>1968</v>
      </c>
      <c r="L4" s="65">
        <v>1969</v>
      </c>
      <c r="M4" s="65">
        <v>1970</v>
      </c>
      <c r="N4" s="65">
        <v>1971</v>
      </c>
      <c r="O4" s="65">
        <v>1972</v>
      </c>
      <c r="P4" s="65">
        <v>1973</v>
      </c>
      <c r="Q4" s="65">
        <v>1974</v>
      </c>
      <c r="R4" s="65">
        <v>1975</v>
      </c>
      <c r="S4" s="65">
        <v>1976</v>
      </c>
      <c r="T4" s="65">
        <v>1977</v>
      </c>
      <c r="U4" s="65">
        <v>1978</v>
      </c>
      <c r="V4" s="65">
        <v>1979</v>
      </c>
      <c r="W4" s="65">
        <v>1980</v>
      </c>
      <c r="X4" s="65">
        <v>1981</v>
      </c>
      <c r="Y4" s="65">
        <v>1982</v>
      </c>
      <c r="Z4" s="65">
        <v>1983</v>
      </c>
      <c r="AA4" s="65">
        <v>1984</v>
      </c>
      <c r="AB4" s="65">
        <v>1985</v>
      </c>
      <c r="AC4" s="65">
        <v>1986</v>
      </c>
      <c r="AD4" s="65">
        <v>1987</v>
      </c>
      <c r="AE4" s="65">
        <v>1988</v>
      </c>
      <c r="AF4" s="65">
        <v>1989</v>
      </c>
      <c r="AG4" s="65">
        <v>1990</v>
      </c>
      <c r="AH4" s="65">
        <v>1991</v>
      </c>
      <c r="AI4" s="65">
        <v>1992</v>
      </c>
      <c r="AJ4" s="65">
        <v>1993</v>
      </c>
      <c r="AK4" s="65">
        <v>1994</v>
      </c>
      <c r="AL4" s="65">
        <v>1995</v>
      </c>
      <c r="AM4" s="65">
        <v>1996</v>
      </c>
      <c r="AN4" s="65">
        <v>1997</v>
      </c>
      <c r="AO4" s="65">
        <v>1998</v>
      </c>
      <c r="AP4" s="65">
        <v>1999</v>
      </c>
      <c r="AQ4" s="65">
        <v>2000</v>
      </c>
      <c r="AR4" s="65">
        <v>2001</v>
      </c>
      <c r="AS4" s="65">
        <v>2002</v>
      </c>
      <c r="AT4" s="65">
        <v>2003</v>
      </c>
      <c r="AU4" s="65">
        <v>2004</v>
      </c>
      <c r="AV4" s="65">
        <v>2005</v>
      </c>
      <c r="AW4" s="65">
        <v>2006</v>
      </c>
      <c r="AX4" s="66">
        <v>2007</v>
      </c>
    </row>
    <row r="5" spans="1:50" s="70" customFormat="1" ht="12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9"/>
    </row>
    <row r="6" spans="1:50" s="70" customFormat="1" ht="12.75" customHeight="1">
      <c r="A6" s="71" t="s">
        <v>97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</row>
    <row r="7" spans="1:50" s="70" customFormat="1" ht="12.75" customHeight="1">
      <c r="A7" s="74" t="s">
        <v>98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</row>
    <row r="8" spans="1:50" s="70" customFormat="1" ht="12.75" customHeight="1">
      <c r="A8" s="71" t="s">
        <v>99</v>
      </c>
      <c r="B8" s="75">
        <v>8.193230000000002</v>
      </c>
      <c r="C8" s="75">
        <v>8.787420000000001</v>
      </c>
      <c r="D8" s="75">
        <v>9.56567</v>
      </c>
      <c r="E8" s="75">
        <v>10.523330000000001</v>
      </c>
      <c r="F8" s="75">
        <v>11.924839999999998</v>
      </c>
      <c r="G8" s="75">
        <v>13.738249999999999</v>
      </c>
      <c r="H8" s="75">
        <v>14.873769999999999</v>
      </c>
      <c r="I8" s="75">
        <v>15.90384</v>
      </c>
      <c r="J8" s="75">
        <v>16.87247</v>
      </c>
      <c r="K8" s="75">
        <v>17.83425</v>
      </c>
      <c r="L8" s="75">
        <v>22.05282</v>
      </c>
      <c r="M8" s="75">
        <v>23.91523</v>
      </c>
      <c r="N8" s="75">
        <v>25.67388</v>
      </c>
      <c r="O8" s="75">
        <v>28.97988</v>
      </c>
      <c r="P8" s="75">
        <v>31.56459</v>
      </c>
      <c r="Q8" s="75">
        <v>39.20906</v>
      </c>
      <c r="R8" s="75">
        <v>40.79679</v>
      </c>
      <c r="S8" s="75">
        <v>50.47843999999999</v>
      </c>
      <c r="T8" s="75">
        <v>55.171330000000005</v>
      </c>
      <c r="U8" s="75">
        <v>60.993269999999995</v>
      </c>
      <c r="V8" s="75">
        <v>72.31952</v>
      </c>
      <c r="W8" s="75">
        <v>83.60412999999998</v>
      </c>
      <c r="X8" s="75">
        <v>94.59796</v>
      </c>
      <c r="Y8" s="75">
        <v>107.78096999999998</v>
      </c>
      <c r="Z8" s="75">
        <v>118.92497999999999</v>
      </c>
      <c r="AA8" s="75">
        <v>128.95445999999998</v>
      </c>
      <c r="AB8" s="75">
        <v>139.08216000000004</v>
      </c>
      <c r="AC8" s="75">
        <v>147.59045000000003</v>
      </c>
      <c r="AD8" s="75">
        <v>156.41853</v>
      </c>
      <c r="AE8" s="75">
        <v>162.83887</v>
      </c>
      <c r="AF8" s="75">
        <v>171.82909999999998</v>
      </c>
      <c r="AG8" s="75">
        <v>177.24789</v>
      </c>
      <c r="AH8" s="75">
        <v>181.97730999999996</v>
      </c>
      <c r="AI8" s="75">
        <v>180.43746999999996</v>
      </c>
      <c r="AJ8" s="75">
        <v>181.786</v>
      </c>
      <c r="AK8" s="75">
        <v>188.40041</v>
      </c>
      <c r="AL8" s="75">
        <v>194.44345</v>
      </c>
      <c r="AM8" s="75">
        <v>212.228</v>
      </c>
      <c r="AN8" s="75">
        <v>221.374</v>
      </c>
      <c r="AO8" s="75">
        <v>230.031</v>
      </c>
      <c r="AP8" s="75">
        <v>247.168</v>
      </c>
      <c r="AQ8" s="75">
        <v>248.466</v>
      </c>
      <c r="AR8" s="75">
        <v>252.069</v>
      </c>
      <c r="AS8" s="75">
        <v>252.891</v>
      </c>
      <c r="AT8" s="75">
        <v>255.538</v>
      </c>
      <c r="AU8" s="75">
        <v>284.669</v>
      </c>
      <c r="AV8" s="75">
        <v>292.273</v>
      </c>
      <c r="AW8" s="75">
        <v>289.231</v>
      </c>
      <c r="AX8" s="76">
        <v>290.41100000000006</v>
      </c>
    </row>
    <row r="9" spans="1:50" s="70" customFormat="1" ht="12.75" customHeight="1">
      <c r="A9" s="71" t="s">
        <v>100</v>
      </c>
      <c r="B9" s="75" t="s">
        <v>101</v>
      </c>
      <c r="C9" s="75" t="s">
        <v>101</v>
      </c>
      <c r="D9" s="75" t="s">
        <v>101</v>
      </c>
      <c r="E9" s="75" t="s">
        <v>101</v>
      </c>
      <c r="F9" s="75" t="s">
        <v>101</v>
      </c>
      <c r="G9" s="75" t="s">
        <v>101</v>
      </c>
      <c r="H9" s="75" t="s">
        <v>101</v>
      </c>
      <c r="I9" s="75" t="s">
        <v>101</v>
      </c>
      <c r="J9" s="75" t="s">
        <v>101</v>
      </c>
      <c r="K9" s="75" t="s">
        <v>101</v>
      </c>
      <c r="L9" s="75" t="s">
        <v>101</v>
      </c>
      <c r="M9" s="75" t="s">
        <v>101</v>
      </c>
      <c r="N9" s="75" t="s">
        <v>101</v>
      </c>
      <c r="O9" s="75" t="s">
        <v>101</v>
      </c>
      <c r="P9" s="75" t="s">
        <v>101</v>
      </c>
      <c r="Q9" s="75" t="s">
        <v>101</v>
      </c>
      <c r="R9" s="75" t="s">
        <v>101</v>
      </c>
      <c r="S9" s="75" t="s">
        <v>101</v>
      </c>
      <c r="T9" s="75" t="s">
        <v>101</v>
      </c>
      <c r="U9" s="75">
        <v>60.43608</v>
      </c>
      <c r="V9" s="75">
        <v>71.7277</v>
      </c>
      <c r="W9" s="75">
        <v>82.90545</v>
      </c>
      <c r="X9" s="75">
        <v>93.82744</v>
      </c>
      <c r="Y9" s="75">
        <v>106.86957</v>
      </c>
      <c r="Z9" s="75">
        <v>117.80455</v>
      </c>
      <c r="AA9" s="75">
        <v>127.14681</v>
      </c>
      <c r="AB9" s="75">
        <v>137.20235000000002</v>
      </c>
      <c r="AC9" s="75">
        <v>145.16407000000004</v>
      </c>
      <c r="AD9" s="75">
        <v>153.65582</v>
      </c>
      <c r="AE9" s="75">
        <v>160.41955</v>
      </c>
      <c r="AF9" s="75">
        <v>169.19059</v>
      </c>
      <c r="AG9" s="75">
        <v>174.16837000000004</v>
      </c>
      <c r="AH9" s="75">
        <v>178.53235999999998</v>
      </c>
      <c r="AI9" s="75">
        <v>176.35459000000003</v>
      </c>
      <c r="AJ9" s="75">
        <v>177.765</v>
      </c>
      <c r="AK9" s="75">
        <v>184.19041</v>
      </c>
      <c r="AL9" s="75">
        <v>190.10344</v>
      </c>
      <c r="AM9" s="75">
        <v>204.578</v>
      </c>
      <c r="AN9" s="75">
        <v>213.137</v>
      </c>
      <c r="AO9" s="75">
        <v>221.282</v>
      </c>
      <c r="AP9" s="75">
        <v>238.274</v>
      </c>
      <c r="AQ9" s="75">
        <v>238.229</v>
      </c>
      <c r="AR9" s="75">
        <v>241.738</v>
      </c>
      <c r="AS9" s="75">
        <v>239.63</v>
      </c>
      <c r="AT9" s="75">
        <v>241.817</v>
      </c>
      <c r="AU9" s="75">
        <v>270.194</v>
      </c>
      <c r="AV9" s="75">
        <v>277.55400000000003</v>
      </c>
      <c r="AW9" s="75">
        <v>273.279</v>
      </c>
      <c r="AX9" s="76">
        <v>272.20300000000003</v>
      </c>
    </row>
    <row r="10" spans="1:50" s="70" customFormat="1" ht="12.75" customHeight="1">
      <c r="A10" s="71" t="s">
        <v>102</v>
      </c>
      <c r="B10" s="75" t="s">
        <v>101</v>
      </c>
      <c r="C10" s="75" t="s">
        <v>101</v>
      </c>
      <c r="D10" s="75" t="s">
        <v>101</v>
      </c>
      <c r="E10" s="75" t="s">
        <v>101</v>
      </c>
      <c r="F10" s="75" t="s">
        <v>101</v>
      </c>
      <c r="G10" s="75" t="s">
        <v>101</v>
      </c>
      <c r="H10" s="75" t="s">
        <v>101</v>
      </c>
      <c r="I10" s="75" t="s">
        <v>101</v>
      </c>
      <c r="J10" s="75" t="s">
        <v>101</v>
      </c>
      <c r="K10" s="75" t="s">
        <v>101</v>
      </c>
      <c r="L10" s="75" t="s">
        <v>101</v>
      </c>
      <c r="M10" s="75" t="s">
        <v>101</v>
      </c>
      <c r="N10" s="75" t="s">
        <v>101</v>
      </c>
      <c r="O10" s="75" t="s">
        <v>101</v>
      </c>
      <c r="P10" s="75" t="s">
        <v>101</v>
      </c>
      <c r="Q10" s="75" t="s">
        <v>101</v>
      </c>
      <c r="R10" s="75" t="s">
        <v>101</v>
      </c>
      <c r="S10" s="75" t="s">
        <v>101</v>
      </c>
      <c r="T10" s="75" t="s">
        <v>101</v>
      </c>
      <c r="U10" s="75">
        <v>59.74613</v>
      </c>
      <c r="V10" s="75">
        <v>70.93741</v>
      </c>
      <c r="W10" s="75">
        <v>82.00975</v>
      </c>
      <c r="X10" s="75">
        <v>92.73459</v>
      </c>
      <c r="Y10" s="75">
        <v>105.61307</v>
      </c>
      <c r="Z10" s="75">
        <v>116.35374</v>
      </c>
      <c r="AA10" s="75">
        <v>125.26141</v>
      </c>
      <c r="AB10" s="75">
        <v>135.21918000000002</v>
      </c>
      <c r="AC10" s="75">
        <v>142.95190000000002</v>
      </c>
      <c r="AD10" s="75">
        <v>151.15429</v>
      </c>
      <c r="AE10" s="75">
        <v>157.89565</v>
      </c>
      <c r="AF10" s="75">
        <v>166.1561</v>
      </c>
      <c r="AG10" s="75">
        <v>170.89729000000003</v>
      </c>
      <c r="AH10" s="75">
        <v>175.56028</v>
      </c>
      <c r="AI10" s="75">
        <v>173.27906</v>
      </c>
      <c r="AJ10" s="75">
        <v>174.442</v>
      </c>
      <c r="AK10" s="75">
        <v>180.63341</v>
      </c>
      <c r="AL10" s="75">
        <v>186.37944</v>
      </c>
      <c r="AM10" s="75">
        <v>200.837</v>
      </c>
      <c r="AN10" s="75">
        <v>208.007</v>
      </c>
      <c r="AO10" s="75">
        <v>215.956</v>
      </c>
      <c r="AP10" s="75">
        <v>232.875</v>
      </c>
      <c r="AQ10" s="75">
        <v>232.851</v>
      </c>
      <c r="AR10" s="75">
        <v>236.173</v>
      </c>
      <c r="AS10" s="75">
        <v>234.005</v>
      </c>
      <c r="AT10" s="75">
        <v>236.157</v>
      </c>
      <c r="AU10" s="75">
        <v>264.46</v>
      </c>
      <c r="AV10" s="75">
        <v>271.766</v>
      </c>
      <c r="AW10" s="75">
        <v>264.537</v>
      </c>
      <c r="AX10" s="76">
        <v>263.571</v>
      </c>
    </row>
    <row r="11" spans="1:50" s="70" customFormat="1" ht="12.75" customHeight="1">
      <c r="A11" s="71" t="s">
        <v>103</v>
      </c>
      <c r="B11" s="75" t="s">
        <v>101</v>
      </c>
      <c r="C11" s="75" t="s">
        <v>101</v>
      </c>
      <c r="D11" s="75" t="s">
        <v>101</v>
      </c>
      <c r="E11" s="75" t="s">
        <v>101</v>
      </c>
      <c r="F11" s="75" t="s">
        <v>101</v>
      </c>
      <c r="G11" s="75" t="s">
        <v>101</v>
      </c>
      <c r="H11" s="75" t="s">
        <v>101</v>
      </c>
      <c r="I11" s="75" t="s">
        <v>101</v>
      </c>
      <c r="J11" s="75" t="s">
        <v>101</v>
      </c>
      <c r="K11" s="75" t="s">
        <v>101</v>
      </c>
      <c r="L11" s="75" t="s">
        <v>101</v>
      </c>
      <c r="M11" s="75" t="s">
        <v>101</v>
      </c>
      <c r="N11" s="75" t="s">
        <v>101</v>
      </c>
      <c r="O11" s="75" t="s">
        <v>101</v>
      </c>
      <c r="P11" s="75" t="s">
        <v>101</v>
      </c>
      <c r="Q11" s="75" t="s">
        <v>101</v>
      </c>
      <c r="R11" s="75" t="s">
        <v>101</v>
      </c>
      <c r="S11" s="75" t="s">
        <v>101</v>
      </c>
      <c r="T11" s="75" t="s">
        <v>101</v>
      </c>
      <c r="U11" s="75">
        <v>0.6899500000000001</v>
      </c>
      <c r="V11" s="75">
        <v>0.7902899999999999</v>
      </c>
      <c r="W11" s="75">
        <v>0.8957</v>
      </c>
      <c r="X11" s="75">
        <v>1.0928499999999999</v>
      </c>
      <c r="Y11" s="75">
        <v>1.2565</v>
      </c>
      <c r="Z11" s="75">
        <v>1.45081</v>
      </c>
      <c r="AA11" s="75">
        <v>1.8854000000000002</v>
      </c>
      <c r="AB11" s="75">
        <v>1.98317</v>
      </c>
      <c r="AC11" s="75">
        <v>2.21217</v>
      </c>
      <c r="AD11" s="75">
        <v>2.5015300000000003</v>
      </c>
      <c r="AE11" s="75">
        <v>2.5239000000000003</v>
      </c>
      <c r="AF11" s="75">
        <v>3.03449</v>
      </c>
      <c r="AG11" s="75">
        <v>3.27108</v>
      </c>
      <c r="AH11" s="75">
        <v>2.97208</v>
      </c>
      <c r="AI11" s="75">
        <v>3.07553</v>
      </c>
      <c r="AJ11" s="75">
        <v>3.323</v>
      </c>
      <c r="AK11" s="75">
        <v>3.557</v>
      </c>
      <c r="AL11" s="75">
        <v>3.724</v>
      </c>
      <c r="AM11" s="75">
        <v>3.741</v>
      </c>
      <c r="AN11" s="75">
        <v>5.13</v>
      </c>
      <c r="AO11" s="75">
        <v>5.326</v>
      </c>
      <c r="AP11" s="75">
        <v>5.399</v>
      </c>
      <c r="AQ11" s="75">
        <v>5.378</v>
      </c>
      <c r="AR11" s="75">
        <v>5.565</v>
      </c>
      <c r="AS11" s="75">
        <v>5.625</v>
      </c>
      <c r="AT11" s="75">
        <v>5.66</v>
      </c>
      <c r="AU11" s="75">
        <v>5.734</v>
      </c>
      <c r="AV11" s="75">
        <v>5.788</v>
      </c>
      <c r="AW11" s="75">
        <v>8.742</v>
      </c>
      <c r="AX11" s="76">
        <v>8.632</v>
      </c>
    </row>
    <row r="12" spans="1:50" s="70" customFormat="1" ht="12.75" customHeight="1">
      <c r="A12" s="71" t="s">
        <v>104</v>
      </c>
      <c r="B12" s="75" t="s">
        <v>101</v>
      </c>
      <c r="C12" s="75" t="s">
        <v>101</v>
      </c>
      <c r="D12" s="75" t="s">
        <v>101</v>
      </c>
      <c r="E12" s="75" t="s">
        <v>101</v>
      </c>
      <c r="F12" s="75" t="s">
        <v>101</v>
      </c>
      <c r="G12" s="75" t="s">
        <v>101</v>
      </c>
      <c r="H12" s="75" t="s">
        <v>101</v>
      </c>
      <c r="I12" s="75" t="s">
        <v>101</v>
      </c>
      <c r="J12" s="75" t="s">
        <v>101</v>
      </c>
      <c r="K12" s="75" t="s">
        <v>101</v>
      </c>
      <c r="L12" s="75" t="s">
        <v>101</v>
      </c>
      <c r="M12" s="75" t="s">
        <v>101</v>
      </c>
      <c r="N12" s="75" t="s">
        <v>101</v>
      </c>
      <c r="O12" s="75" t="s">
        <v>101</v>
      </c>
      <c r="P12" s="75" t="s">
        <v>101</v>
      </c>
      <c r="Q12" s="75" t="s">
        <v>101</v>
      </c>
      <c r="R12" s="75" t="s">
        <v>101</v>
      </c>
      <c r="S12" s="75" t="s">
        <v>101</v>
      </c>
      <c r="T12" s="75" t="s">
        <v>101</v>
      </c>
      <c r="U12" s="75">
        <v>0.5571900000000001</v>
      </c>
      <c r="V12" s="75">
        <v>0.59182</v>
      </c>
      <c r="W12" s="75">
        <v>0.69868</v>
      </c>
      <c r="X12" s="75">
        <v>0.77052</v>
      </c>
      <c r="Y12" s="75">
        <v>0.9114</v>
      </c>
      <c r="Z12" s="75">
        <v>1.12043</v>
      </c>
      <c r="AA12" s="75">
        <v>1.8076400000000001</v>
      </c>
      <c r="AB12" s="75">
        <v>1.87982</v>
      </c>
      <c r="AC12" s="75">
        <v>2.42639</v>
      </c>
      <c r="AD12" s="75">
        <v>2.76271</v>
      </c>
      <c r="AE12" s="75">
        <v>2.41933</v>
      </c>
      <c r="AF12" s="75">
        <v>2.63851</v>
      </c>
      <c r="AG12" s="75">
        <v>3.0795200000000005</v>
      </c>
      <c r="AH12" s="75">
        <v>3.44496</v>
      </c>
      <c r="AI12" s="75">
        <v>4.08288</v>
      </c>
      <c r="AJ12" s="75">
        <v>4.021</v>
      </c>
      <c r="AK12" s="75">
        <v>4.2100100000000005</v>
      </c>
      <c r="AL12" s="75">
        <v>4.34001</v>
      </c>
      <c r="AM12" s="75">
        <v>7.65</v>
      </c>
      <c r="AN12" s="75">
        <v>8.237</v>
      </c>
      <c r="AO12" s="75">
        <v>8.749</v>
      </c>
      <c r="AP12" s="75">
        <v>8.894</v>
      </c>
      <c r="AQ12" s="75">
        <v>10.237</v>
      </c>
      <c r="AR12" s="75">
        <v>10.331</v>
      </c>
      <c r="AS12" s="75">
        <v>13.261</v>
      </c>
      <c r="AT12" s="75">
        <v>13.721</v>
      </c>
      <c r="AU12" s="75">
        <v>14.475</v>
      </c>
      <c r="AV12" s="75">
        <v>14.719</v>
      </c>
      <c r="AW12" s="75">
        <v>15.952</v>
      </c>
      <c r="AX12" s="76">
        <v>18.208</v>
      </c>
    </row>
    <row r="13" spans="1:50" s="70" customFormat="1" ht="12.75" customHeight="1">
      <c r="A13" s="71" t="s">
        <v>105</v>
      </c>
      <c r="B13" s="75">
        <v>1.23048</v>
      </c>
      <c r="C13" s="75">
        <v>1.3712600000000001</v>
      </c>
      <c r="D13" s="75">
        <v>1.53367</v>
      </c>
      <c r="E13" s="75">
        <v>1.7648799999999998</v>
      </c>
      <c r="F13" s="75">
        <v>1.99644</v>
      </c>
      <c r="G13" s="75">
        <v>2.22038</v>
      </c>
      <c r="H13" s="75">
        <v>2.40444</v>
      </c>
      <c r="I13" s="75">
        <v>2.69844</v>
      </c>
      <c r="J13" s="75">
        <v>2.7451800000000004</v>
      </c>
      <c r="K13" s="75">
        <v>3.42425</v>
      </c>
      <c r="L13" s="75">
        <v>2.5425500000000003</v>
      </c>
      <c r="M13" s="75">
        <v>2.6142</v>
      </c>
      <c r="N13" s="75">
        <v>2.84646</v>
      </c>
      <c r="O13" s="75">
        <v>3.2447399999999997</v>
      </c>
      <c r="P13" s="75">
        <v>5.14402</v>
      </c>
      <c r="Q13" s="75">
        <v>3.2343599999999997</v>
      </c>
      <c r="R13" s="75">
        <v>6.46655</v>
      </c>
      <c r="S13" s="75">
        <v>8.20097</v>
      </c>
      <c r="T13" s="75">
        <v>8.74434</v>
      </c>
      <c r="U13" s="75">
        <v>10.93421</v>
      </c>
      <c r="V13" s="75">
        <v>12.738349999999999</v>
      </c>
      <c r="W13" s="75">
        <v>14.93085</v>
      </c>
      <c r="X13" s="75">
        <v>17.31904</v>
      </c>
      <c r="Y13" s="75">
        <v>20.43388</v>
      </c>
      <c r="Z13" s="75">
        <v>23.794030000000003</v>
      </c>
      <c r="AA13" s="75">
        <v>28.94931</v>
      </c>
      <c r="AB13" s="75">
        <v>32.13783</v>
      </c>
      <c r="AC13" s="75">
        <v>34.956630000000004</v>
      </c>
      <c r="AD13" s="75">
        <v>37.908719999999995</v>
      </c>
      <c r="AE13" s="75">
        <v>40.94305</v>
      </c>
      <c r="AF13" s="75">
        <v>44.190630000000006</v>
      </c>
      <c r="AG13" s="75">
        <v>49.262130000000006</v>
      </c>
      <c r="AH13" s="75">
        <v>52.45993</v>
      </c>
      <c r="AI13" s="75">
        <v>54.9706</v>
      </c>
      <c r="AJ13" s="75">
        <v>58.35</v>
      </c>
      <c r="AK13" s="75">
        <v>61.826</v>
      </c>
      <c r="AL13" s="75">
        <v>64.73344</v>
      </c>
      <c r="AM13" s="75">
        <v>68.574</v>
      </c>
      <c r="AN13" s="75">
        <v>71.62</v>
      </c>
      <c r="AO13" s="75">
        <v>74.47</v>
      </c>
      <c r="AP13" s="75">
        <v>75.453</v>
      </c>
      <c r="AQ13" s="75">
        <v>74.57</v>
      </c>
      <c r="AR13" s="75">
        <v>74.374</v>
      </c>
      <c r="AS13" s="75">
        <v>76.461</v>
      </c>
      <c r="AT13" s="75">
        <v>79.918</v>
      </c>
      <c r="AU13" s="75">
        <v>87.847</v>
      </c>
      <c r="AV13" s="75">
        <v>95.109</v>
      </c>
      <c r="AW13" s="75">
        <v>101.438</v>
      </c>
      <c r="AX13" s="76">
        <v>107.476</v>
      </c>
    </row>
    <row r="14" spans="1:50" s="70" customFormat="1" ht="12.75" customHeight="1">
      <c r="A14" s="71" t="s">
        <v>106</v>
      </c>
      <c r="B14" s="75">
        <v>3.66785</v>
      </c>
      <c r="C14" s="75">
        <v>4.03099</v>
      </c>
      <c r="D14" s="75">
        <v>4.84425</v>
      </c>
      <c r="E14" s="75">
        <v>5.6057</v>
      </c>
      <c r="F14" s="75">
        <v>6.63726</v>
      </c>
      <c r="G14" s="75">
        <v>7.54603</v>
      </c>
      <c r="H14" s="75">
        <v>8.27091</v>
      </c>
      <c r="I14" s="75">
        <v>9.0339</v>
      </c>
      <c r="J14" s="75">
        <v>10.06499</v>
      </c>
      <c r="K14" s="75">
        <v>11.83989</v>
      </c>
      <c r="L14" s="75">
        <v>13.918600000000001</v>
      </c>
      <c r="M14" s="75">
        <v>15.69572</v>
      </c>
      <c r="N14" s="75">
        <v>17.766029999999997</v>
      </c>
      <c r="O14" s="75">
        <v>20.03633</v>
      </c>
      <c r="P14" s="75">
        <v>23.136499999999998</v>
      </c>
      <c r="Q14" s="75">
        <v>27.74958</v>
      </c>
      <c r="R14" s="75">
        <v>34.383810000000004</v>
      </c>
      <c r="S14" s="75">
        <v>41.1511</v>
      </c>
      <c r="T14" s="75">
        <v>48.28296</v>
      </c>
      <c r="U14" s="75">
        <v>55.00655999999999</v>
      </c>
      <c r="V14" s="75">
        <v>66.55203</v>
      </c>
      <c r="W14" s="75">
        <v>77.17713</v>
      </c>
      <c r="X14" s="75">
        <v>86.83109</v>
      </c>
      <c r="Y14" s="75">
        <v>103.12687</v>
      </c>
      <c r="Z14" s="75">
        <v>118.69312000000001</v>
      </c>
      <c r="AA14" s="75">
        <v>131.44118</v>
      </c>
      <c r="AB14" s="75">
        <v>139.24492999999998</v>
      </c>
      <c r="AC14" s="75">
        <v>145.50723</v>
      </c>
      <c r="AD14" s="75">
        <v>156.32018999999997</v>
      </c>
      <c r="AE14" s="75">
        <v>166.85430000000002</v>
      </c>
      <c r="AF14" s="75">
        <v>181.31306</v>
      </c>
      <c r="AG14" s="75">
        <v>193.68633000000003</v>
      </c>
      <c r="AH14" s="75">
        <v>202.92903</v>
      </c>
      <c r="AI14" s="75">
        <v>213.01771</v>
      </c>
      <c r="AJ14" s="75">
        <v>220.91400000000002</v>
      </c>
      <c r="AK14" s="75">
        <v>232.50009</v>
      </c>
      <c r="AL14" s="75">
        <v>241.20711999999997</v>
      </c>
      <c r="AM14" s="75">
        <v>249.63299999999998</v>
      </c>
      <c r="AN14" s="75">
        <v>257.663</v>
      </c>
      <c r="AO14" s="75">
        <v>269.617</v>
      </c>
      <c r="AP14" s="75">
        <v>283.624</v>
      </c>
      <c r="AQ14" s="75">
        <v>304.209</v>
      </c>
      <c r="AR14" s="75">
        <v>320.308</v>
      </c>
      <c r="AS14" s="75">
        <v>331.289</v>
      </c>
      <c r="AT14" s="75">
        <v>343.636</v>
      </c>
      <c r="AU14" s="75">
        <v>340.619</v>
      </c>
      <c r="AV14" s="75">
        <v>361.152</v>
      </c>
      <c r="AW14" s="75">
        <v>397.69899999999996</v>
      </c>
      <c r="AX14" s="76">
        <v>416.086</v>
      </c>
    </row>
    <row r="15" spans="1:50" s="70" customFormat="1" ht="12.75" customHeight="1">
      <c r="A15" s="71" t="s">
        <v>107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0.018</v>
      </c>
      <c r="L15" s="75">
        <v>0.037</v>
      </c>
      <c r="M15" s="75">
        <v>0.057</v>
      </c>
      <c r="N15" s="75">
        <v>0.063</v>
      </c>
      <c r="O15" s="75">
        <v>0.072</v>
      </c>
      <c r="P15" s="75">
        <v>0.223</v>
      </c>
      <c r="Q15" s="75">
        <v>0.27982999999999997</v>
      </c>
      <c r="R15" s="75">
        <v>0.31301</v>
      </c>
      <c r="S15" s="75">
        <v>0.36727</v>
      </c>
      <c r="T15" s="75">
        <v>0.45331</v>
      </c>
      <c r="U15" s="75">
        <v>1.58426</v>
      </c>
      <c r="V15" s="75">
        <v>1.52121</v>
      </c>
      <c r="W15" s="75">
        <v>1.59209</v>
      </c>
      <c r="X15" s="75">
        <v>2.01207</v>
      </c>
      <c r="Y15" s="75">
        <v>2.60583</v>
      </c>
      <c r="Z15" s="75">
        <v>4.67037</v>
      </c>
      <c r="AA15" s="75">
        <v>5.58383</v>
      </c>
      <c r="AB15" s="75">
        <v>4.05766</v>
      </c>
      <c r="AC15" s="75">
        <v>4.05149</v>
      </c>
      <c r="AD15" s="75">
        <v>5.10642</v>
      </c>
      <c r="AE15" s="75">
        <v>5.19137</v>
      </c>
      <c r="AF15" s="75">
        <v>5.19997</v>
      </c>
      <c r="AG15" s="75">
        <v>7.0930599999999995</v>
      </c>
      <c r="AH15" s="75">
        <v>9.63249</v>
      </c>
      <c r="AI15" s="75">
        <v>10.41393</v>
      </c>
      <c r="AJ15" s="75">
        <v>15.08</v>
      </c>
      <c r="AK15" s="75">
        <v>22.03009</v>
      </c>
      <c r="AL15" s="75">
        <v>24.525119999999998</v>
      </c>
      <c r="AM15" s="75">
        <v>26.379</v>
      </c>
      <c r="AN15" s="75">
        <v>34.992</v>
      </c>
      <c r="AO15" s="75">
        <v>64.683</v>
      </c>
      <c r="AP15" s="75">
        <v>68.339</v>
      </c>
      <c r="AQ15" s="75">
        <v>80.009</v>
      </c>
      <c r="AR15" s="75">
        <v>86.888</v>
      </c>
      <c r="AS15" s="75">
        <v>88.558</v>
      </c>
      <c r="AT15" s="75">
        <v>90.48</v>
      </c>
      <c r="AU15" s="75">
        <v>79.475</v>
      </c>
      <c r="AV15" s="75">
        <v>88.087</v>
      </c>
      <c r="AW15" s="75">
        <v>113.208</v>
      </c>
      <c r="AX15" s="76">
        <v>120.04</v>
      </c>
    </row>
    <row r="16" spans="1:50" s="70" customFormat="1" ht="12.75" customHeight="1">
      <c r="A16" s="71" t="s">
        <v>108</v>
      </c>
      <c r="B16" s="75">
        <v>3.66785</v>
      </c>
      <c r="C16" s="75">
        <v>4.03099</v>
      </c>
      <c r="D16" s="75">
        <v>4.84425</v>
      </c>
      <c r="E16" s="75">
        <v>5.6057</v>
      </c>
      <c r="F16" s="75">
        <v>6.63726</v>
      </c>
      <c r="G16" s="75">
        <v>7.54603</v>
      </c>
      <c r="H16" s="75">
        <v>8.27091</v>
      </c>
      <c r="I16" s="75">
        <v>9.0339</v>
      </c>
      <c r="J16" s="75">
        <v>10.06499</v>
      </c>
      <c r="K16" s="75">
        <v>11.82189</v>
      </c>
      <c r="L16" s="75">
        <v>13.8816</v>
      </c>
      <c r="M16" s="75">
        <v>15.63872</v>
      </c>
      <c r="N16" s="75">
        <v>17.70303</v>
      </c>
      <c r="O16" s="75">
        <v>19.96433</v>
      </c>
      <c r="P16" s="75">
        <v>22.9135</v>
      </c>
      <c r="Q16" s="75">
        <v>27.46975</v>
      </c>
      <c r="R16" s="75">
        <v>34.070800000000006</v>
      </c>
      <c r="S16" s="75">
        <v>40.78383</v>
      </c>
      <c r="T16" s="75">
        <v>47.82965</v>
      </c>
      <c r="U16" s="75">
        <v>53.42229999999999</v>
      </c>
      <c r="V16" s="75">
        <v>65.03082</v>
      </c>
      <c r="W16" s="75">
        <v>75.58504</v>
      </c>
      <c r="X16" s="75">
        <v>84.81902000000001</v>
      </c>
      <c r="Y16" s="75">
        <v>100.52104</v>
      </c>
      <c r="Z16" s="75">
        <v>114.02275</v>
      </c>
      <c r="AA16" s="75">
        <v>125.85735</v>
      </c>
      <c r="AB16" s="75">
        <v>135.18726999999998</v>
      </c>
      <c r="AC16" s="75">
        <v>141.45574</v>
      </c>
      <c r="AD16" s="75">
        <v>151.21376999999998</v>
      </c>
      <c r="AE16" s="75">
        <v>161.66293000000002</v>
      </c>
      <c r="AF16" s="75">
        <v>176.11309</v>
      </c>
      <c r="AG16" s="75">
        <v>186.59327000000002</v>
      </c>
      <c r="AH16" s="75">
        <v>193.29654000000002</v>
      </c>
      <c r="AI16" s="75">
        <v>202.60378</v>
      </c>
      <c r="AJ16" s="75">
        <v>205.834</v>
      </c>
      <c r="AK16" s="75">
        <v>210.47</v>
      </c>
      <c r="AL16" s="75">
        <v>216.682</v>
      </c>
      <c r="AM16" s="75">
        <v>223.254</v>
      </c>
      <c r="AN16" s="75">
        <v>222.671</v>
      </c>
      <c r="AO16" s="75">
        <v>204.934</v>
      </c>
      <c r="AP16" s="75">
        <v>215.285</v>
      </c>
      <c r="AQ16" s="75">
        <v>224.2</v>
      </c>
      <c r="AR16" s="75">
        <v>233.42</v>
      </c>
      <c r="AS16" s="75">
        <v>242.731</v>
      </c>
      <c r="AT16" s="75">
        <v>253.156</v>
      </c>
      <c r="AU16" s="75">
        <v>261.144</v>
      </c>
      <c r="AV16" s="75">
        <v>273.065</v>
      </c>
      <c r="AW16" s="75">
        <v>284.491</v>
      </c>
      <c r="AX16" s="76">
        <v>296.046</v>
      </c>
    </row>
    <row r="17" spans="1:50" s="70" customFormat="1" ht="12.75" customHeight="1">
      <c r="A17" s="71" t="s">
        <v>109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0.221</v>
      </c>
      <c r="O17" s="75">
        <v>0.306</v>
      </c>
      <c r="P17" s="75">
        <v>0.396</v>
      </c>
      <c r="Q17" s="75">
        <v>0.53</v>
      </c>
      <c r="R17" s="75">
        <v>1.22</v>
      </c>
      <c r="S17" s="75">
        <v>1.44</v>
      </c>
      <c r="T17" s="75">
        <v>1.695</v>
      </c>
      <c r="U17" s="75">
        <v>2.46452</v>
      </c>
      <c r="V17" s="75">
        <v>2.84022</v>
      </c>
      <c r="W17" s="75">
        <v>2.76516</v>
      </c>
      <c r="X17" s="75">
        <v>3.51658</v>
      </c>
      <c r="Y17" s="75">
        <v>4.4183900000000005</v>
      </c>
      <c r="Z17" s="75">
        <v>5.05458</v>
      </c>
      <c r="AA17" s="75">
        <v>5.33796</v>
      </c>
      <c r="AB17" s="75">
        <v>5.78639</v>
      </c>
      <c r="AC17" s="75">
        <v>7.55488</v>
      </c>
      <c r="AD17" s="75">
        <v>8.38011</v>
      </c>
      <c r="AE17" s="75">
        <v>9.62607</v>
      </c>
      <c r="AF17" s="75">
        <v>9.465950000000001</v>
      </c>
      <c r="AG17" s="75">
        <v>9.106620000000001</v>
      </c>
      <c r="AH17" s="75">
        <v>10.95556</v>
      </c>
      <c r="AI17" s="75">
        <v>9.932649999999999</v>
      </c>
      <c r="AJ17" s="75">
        <v>9.026</v>
      </c>
      <c r="AK17" s="75">
        <v>9.489</v>
      </c>
      <c r="AL17" s="75">
        <v>9.88</v>
      </c>
      <c r="AM17" s="75">
        <v>8.484</v>
      </c>
      <c r="AN17" s="75">
        <v>8.686</v>
      </c>
      <c r="AO17" s="75">
        <v>8.074</v>
      </c>
      <c r="AP17" s="75">
        <v>7.961</v>
      </c>
      <c r="AQ17" s="75">
        <v>8.742</v>
      </c>
      <c r="AR17" s="75">
        <v>8.947</v>
      </c>
      <c r="AS17" s="75">
        <v>7.136</v>
      </c>
      <c r="AT17" s="75">
        <v>5.131</v>
      </c>
      <c r="AU17" s="75">
        <v>3.828</v>
      </c>
      <c r="AV17" s="75">
        <v>4.515</v>
      </c>
      <c r="AW17" s="75">
        <v>4.687</v>
      </c>
      <c r="AX17" s="76">
        <v>4.891</v>
      </c>
    </row>
    <row r="18" spans="1:50" s="70" customFormat="1" ht="12.75" customHeight="1">
      <c r="A18" s="71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8"/>
    </row>
    <row r="19" spans="1:50" s="70" customFormat="1" ht="12.75" customHeight="1">
      <c r="A19" s="79" t="s">
        <v>110</v>
      </c>
      <c r="B19" s="75">
        <v>13.091560000000001</v>
      </c>
      <c r="C19" s="75">
        <v>14.18967</v>
      </c>
      <c r="D19" s="75">
        <v>15.94359</v>
      </c>
      <c r="E19" s="75">
        <v>17.89391</v>
      </c>
      <c r="F19" s="75">
        <v>20.558539999999997</v>
      </c>
      <c r="G19" s="75">
        <v>23.50466</v>
      </c>
      <c r="H19" s="75">
        <v>25.54912</v>
      </c>
      <c r="I19" s="75">
        <v>27.63618</v>
      </c>
      <c r="J19" s="75">
        <v>29.68264</v>
      </c>
      <c r="K19" s="75">
        <v>33.09839</v>
      </c>
      <c r="L19" s="75">
        <v>38.51397</v>
      </c>
      <c r="M19" s="75">
        <v>42.22515</v>
      </c>
      <c r="N19" s="75">
        <v>46.507369999999995</v>
      </c>
      <c r="O19" s="75">
        <v>52.56695</v>
      </c>
      <c r="P19" s="75">
        <v>60.24111</v>
      </c>
      <c r="Q19" s="75">
        <v>70.72300000000001</v>
      </c>
      <c r="R19" s="75">
        <v>82.86715000000001</v>
      </c>
      <c r="S19" s="75">
        <v>101.27050999999999</v>
      </c>
      <c r="T19" s="75">
        <v>113.89363</v>
      </c>
      <c r="U19" s="75">
        <v>129.39856</v>
      </c>
      <c r="V19" s="75">
        <v>154.45011999999997</v>
      </c>
      <c r="W19" s="75">
        <v>178.47727</v>
      </c>
      <c r="X19" s="75">
        <v>202.26467</v>
      </c>
      <c r="Y19" s="75">
        <v>235.76010999999997</v>
      </c>
      <c r="Z19" s="75">
        <v>266.46671</v>
      </c>
      <c r="AA19" s="75">
        <v>294.68291</v>
      </c>
      <c r="AB19" s="75">
        <v>316.25131</v>
      </c>
      <c r="AC19" s="75">
        <v>335.60919000000007</v>
      </c>
      <c r="AD19" s="75">
        <v>359.02754999999996</v>
      </c>
      <c r="AE19" s="75">
        <v>380.26229</v>
      </c>
      <c r="AF19" s="75">
        <v>406.79874</v>
      </c>
      <c r="AG19" s="75">
        <v>429.3029700000001</v>
      </c>
      <c r="AH19" s="75">
        <v>448.32183</v>
      </c>
      <c r="AI19" s="75">
        <v>458.35842999999994</v>
      </c>
      <c r="AJ19" s="75">
        <v>470.076</v>
      </c>
      <c r="AK19" s="75">
        <v>492.21549999999996</v>
      </c>
      <c r="AL19" s="75">
        <v>510.26401</v>
      </c>
      <c r="AM19" s="75">
        <v>538.919</v>
      </c>
      <c r="AN19" s="75">
        <v>559.3430000000001</v>
      </c>
      <c r="AO19" s="75">
        <v>582.1919999999999</v>
      </c>
      <c r="AP19" s="75">
        <v>614.206</v>
      </c>
      <c r="AQ19" s="75">
        <v>635.987</v>
      </c>
      <c r="AR19" s="75">
        <v>655.698</v>
      </c>
      <c r="AS19" s="75">
        <v>667.7769999999999</v>
      </c>
      <c r="AT19" s="75">
        <v>684.2230000000001</v>
      </c>
      <c r="AU19" s="75">
        <v>716.963</v>
      </c>
      <c r="AV19" s="75">
        <v>753.049</v>
      </c>
      <c r="AW19" s="75">
        <v>793.055</v>
      </c>
      <c r="AX19" s="76">
        <v>818.864</v>
      </c>
    </row>
    <row r="20" spans="1:50" s="70" customFormat="1" ht="12.7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</row>
    <row r="21" spans="1:50" s="70" customFormat="1" ht="12.75" customHeight="1">
      <c r="A21" s="71" t="s">
        <v>111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  <c r="AV21" s="84"/>
      <c r="AW21" s="84"/>
      <c r="AX21" s="84"/>
    </row>
    <row r="22" spans="1:50" s="70" customFormat="1" ht="12.75" customHeight="1">
      <c r="A22" s="74" t="s">
        <v>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6"/>
    </row>
    <row r="23" spans="1:50" s="70" customFormat="1" ht="12.75" customHeight="1">
      <c r="A23" s="71" t="s">
        <v>99</v>
      </c>
      <c r="B23" s="85">
        <v>19.638012064826395</v>
      </c>
      <c r="C23" s="85">
        <v>18.967760234103686</v>
      </c>
      <c r="D23" s="85">
        <v>19.04807325258366</v>
      </c>
      <c r="E23" s="85">
        <v>18.69968497802949</v>
      </c>
      <c r="F23" s="85">
        <v>18.881108694578252</v>
      </c>
      <c r="G23" s="85">
        <v>19.614591288498715</v>
      </c>
      <c r="H23" s="85">
        <v>19.654426133153198</v>
      </c>
      <c r="I23" s="85">
        <v>19.385002653519578</v>
      </c>
      <c r="J23" s="85">
        <v>19.011353761781482</v>
      </c>
      <c r="K23" s="85">
        <v>18.436986429249085</v>
      </c>
      <c r="L23" s="85">
        <v>19.822666896298553</v>
      </c>
      <c r="M23" s="85">
        <v>19.216087587555297</v>
      </c>
      <c r="N23" s="85">
        <v>18.497912616731963</v>
      </c>
      <c r="O23" s="85">
        <v>18.669913277958155</v>
      </c>
      <c r="P23" s="85">
        <v>17.709152634232098</v>
      </c>
      <c r="Q23" s="85">
        <v>18.90736533555977</v>
      </c>
      <c r="R23" s="85">
        <v>17.48040273389302</v>
      </c>
      <c r="S23" s="85">
        <v>18.694268674125787</v>
      </c>
      <c r="T23" s="85">
        <v>18.133864861558497</v>
      </c>
      <c r="U23" s="85">
        <v>17.667031758023942</v>
      </c>
      <c r="V23" s="85">
        <v>18.376164411658493</v>
      </c>
      <c r="W23" s="85">
        <v>18.777686032699364</v>
      </c>
      <c r="X23" s="85">
        <v>18.891092142749763</v>
      </c>
      <c r="Y23" s="85">
        <v>18.762653644826788</v>
      </c>
      <c r="Z23" s="85">
        <v>18.680608615509136</v>
      </c>
      <c r="AA23" s="85">
        <v>18.605803069719155</v>
      </c>
      <c r="AB23" s="85">
        <v>18.69662209390205</v>
      </c>
      <c r="AC23" s="85">
        <v>18.39447013489889</v>
      </c>
      <c r="AD23" s="85">
        <v>18.50746198371023</v>
      </c>
      <c r="AE23" s="85">
        <v>17.870909155998426</v>
      </c>
      <c r="AF23" s="85">
        <v>17.52404729920463</v>
      </c>
      <c r="AG23" s="85">
        <v>17.158129754177462</v>
      </c>
      <c r="AH23" s="85">
        <v>17.006907506466302</v>
      </c>
      <c r="AI23" s="85">
        <v>16.287761480279666</v>
      </c>
      <c r="AJ23" s="85">
        <v>16.308107231030675</v>
      </c>
      <c r="AK23" s="85">
        <v>16.315509148906173</v>
      </c>
      <c r="AL23" s="85">
        <v>16.276870548739122</v>
      </c>
      <c r="AM23" s="85">
        <v>17.29245370596492</v>
      </c>
      <c r="AN23" s="85">
        <v>17.466622937632273</v>
      </c>
      <c r="AO23" s="85">
        <v>17.378519554218986</v>
      </c>
      <c r="AP23" s="85">
        <v>18.06829853102967</v>
      </c>
      <c r="AQ23" s="85">
        <v>17.23814723877858</v>
      </c>
      <c r="AR23" s="85">
        <v>16.83617343725266</v>
      </c>
      <c r="AS23" s="85">
        <v>16.33073069866889</v>
      </c>
      <c r="AT23" s="85">
        <v>16.02305974239002</v>
      </c>
      <c r="AU23" s="85">
        <v>17.146782685585794</v>
      </c>
      <c r="AV23" s="85">
        <v>16.93287865831474</v>
      </c>
      <c r="AW23" s="85">
        <v>16.0020514954118</v>
      </c>
      <c r="AX23" s="86">
        <v>15.347460018910382</v>
      </c>
    </row>
    <row r="24" spans="1:50" s="70" customFormat="1" ht="12.75" customHeight="1">
      <c r="A24" s="71" t="s">
        <v>100</v>
      </c>
      <c r="B24" s="85" t="s">
        <v>101</v>
      </c>
      <c r="C24" s="85" t="s">
        <v>101</v>
      </c>
      <c r="D24" s="85" t="s">
        <v>101</v>
      </c>
      <c r="E24" s="85" t="s">
        <v>101</v>
      </c>
      <c r="F24" s="85" t="s">
        <v>101</v>
      </c>
      <c r="G24" s="85" t="s">
        <v>101</v>
      </c>
      <c r="H24" s="85" t="s">
        <v>101</v>
      </c>
      <c r="I24" s="85" t="s">
        <v>101</v>
      </c>
      <c r="J24" s="85" t="s">
        <v>101</v>
      </c>
      <c r="K24" s="85" t="s">
        <v>101</v>
      </c>
      <c r="L24" s="85" t="s">
        <v>101</v>
      </c>
      <c r="M24" s="85" t="s">
        <v>101</v>
      </c>
      <c r="N24" s="85" t="s">
        <v>101</v>
      </c>
      <c r="O24" s="85" t="s">
        <v>101</v>
      </c>
      <c r="P24" s="85" t="s">
        <v>101</v>
      </c>
      <c r="Q24" s="85" t="s">
        <v>101</v>
      </c>
      <c r="R24" s="85" t="s">
        <v>101</v>
      </c>
      <c r="S24" s="85" t="s">
        <v>101</v>
      </c>
      <c r="T24" s="85" t="s">
        <v>101</v>
      </c>
      <c r="U24" s="85">
        <v>17.50563864981293</v>
      </c>
      <c r="V24" s="85">
        <v>18.225784796001367</v>
      </c>
      <c r="W24" s="85">
        <v>18.620760846379905</v>
      </c>
      <c r="X24" s="85">
        <v>18.737220279996784</v>
      </c>
      <c r="Y24" s="85">
        <v>18.603995928794962</v>
      </c>
      <c r="Z24" s="85">
        <v>18.50461266990482</v>
      </c>
      <c r="AA24" s="85">
        <v>18.344991773087948</v>
      </c>
      <c r="AB24" s="85">
        <v>18.443921839762062</v>
      </c>
      <c r="AC24" s="85">
        <v>18.092065918054804</v>
      </c>
      <c r="AD24" s="85">
        <v>18.180577756521696</v>
      </c>
      <c r="AE24" s="85">
        <v>17.605398544562163</v>
      </c>
      <c r="AF24" s="85">
        <v>17.254957988724478</v>
      </c>
      <c r="AG24" s="85">
        <v>16.860022940377963</v>
      </c>
      <c r="AH24" s="85">
        <v>16.68495557732524</v>
      </c>
      <c r="AI24" s="85">
        <v>15.91920734574983</v>
      </c>
      <c r="AJ24" s="85">
        <v>15.947381437097293</v>
      </c>
      <c r="AK24" s="85">
        <v>15.950922397121001</v>
      </c>
      <c r="AL24" s="85">
        <v>15.913568102962557</v>
      </c>
      <c r="AM24" s="85">
        <v>16.66912751502578</v>
      </c>
      <c r="AN24" s="85">
        <v>16.81671566244514</v>
      </c>
      <c r="AO24" s="85">
        <v>16.717544870024845</v>
      </c>
      <c r="AP24" s="85">
        <v>17.41813569791625</v>
      </c>
      <c r="AQ24" s="85">
        <v>16.527921641379436</v>
      </c>
      <c r="AR24" s="85">
        <v>16.146146072601486</v>
      </c>
      <c r="AS24" s="85">
        <v>15.474386187416819</v>
      </c>
      <c r="AT24" s="85">
        <v>15.162708629344865</v>
      </c>
      <c r="AU24" s="85">
        <v>16.274894003032184</v>
      </c>
      <c r="AV24" s="85">
        <v>16.0801312578647</v>
      </c>
      <c r="AW24" s="85">
        <v>15.119487989235736</v>
      </c>
      <c r="AX24" s="86">
        <v>14.385214952351886</v>
      </c>
    </row>
    <row r="25" spans="1:50" s="70" customFormat="1" ht="12.75" customHeight="1">
      <c r="A25" s="71" t="s">
        <v>102</v>
      </c>
      <c r="B25" s="85" t="s">
        <v>101</v>
      </c>
      <c r="C25" s="85" t="s">
        <v>101</v>
      </c>
      <c r="D25" s="85" t="s">
        <v>101</v>
      </c>
      <c r="E25" s="85" t="s">
        <v>101</v>
      </c>
      <c r="F25" s="85" t="s">
        <v>101</v>
      </c>
      <c r="G25" s="85" t="s">
        <v>101</v>
      </c>
      <c r="H25" s="85" t="s">
        <v>101</v>
      </c>
      <c r="I25" s="85" t="s">
        <v>101</v>
      </c>
      <c r="J25" s="85" t="s">
        <v>101</v>
      </c>
      <c r="K25" s="85" t="s">
        <v>101</v>
      </c>
      <c r="L25" s="85" t="s">
        <v>101</v>
      </c>
      <c r="M25" s="85" t="s">
        <v>101</v>
      </c>
      <c r="N25" s="85" t="s">
        <v>101</v>
      </c>
      <c r="O25" s="85" t="s">
        <v>101</v>
      </c>
      <c r="P25" s="85" t="s">
        <v>101</v>
      </c>
      <c r="Q25" s="85" t="s">
        <v>101</v>
      </c>
      <c r="R25" s="85" t="s">
        <v>101</v>
      </c>
      <c r="S25" s="85" t="s">
        <v>101</v>
      </c>
      <c r="T25" s="85" t="s">
        <v>101</v>
      </c>
      <c r="U25" s="85">
        <v>17.305790886913048</v>
      </c>
      <c r="V25" s="85">
        <v>18.024974572525196</v>
      </c>
      <c r="W25" s="85">
        <v>18.419584500432777</v>
      </c>
      <c r="X25" s="85">
        <v>18.518979526726795</v>
      </c>
      <c r="Y25" s="85">
        <v>18.385262748858604</v>
      </c>
      <c r="Z25" s="85">
        <v>18.276720987388103</v>
      </c>
      <c r="AA25" s="85">
        <v>18.072962553566196</v>
      </c>
      <c r="AB25" s="85">
        <v>18.177327044009942</v>
      </c>
      <c r="AC25" s="85">
        <v>17.81635908879641</v>
      </c>
      <c r="AD25" s="85">
        <v>17.884596382856373</v>
      </c>
      <c r="AE25" s="85">
        <v>17.328410699959555</v>
      </c>
      <c r="AF25" s="85">
        <v>16.945484527657857</v>
      </c>
      <c r="AG25" s="85">
        <v>16.54337254145759</v>
      </c>
      <c r="AH25" s="85">
        <v>16.40719628051061</v>
      </c>
      <c r="AI25" s="85">
        <v>15.64158485932589</v>
      </c>
      <c r="AJ25" s="85">
        <v>15.64927355019338</v>
      </c>
      <c r="AK25" s="85">
        <v>15.642885561942885</v>
      </c>
      <c r="AL25" s="85">
        <v>15.601831883905012</v>
      </c>
      <c r="AM25" s="85">
        <v>16.364308785574362</v>
      </c>
      <c r="AN25" s="85">
        <v>16.411953695502078</v>
      </c>
      <c r="AO25" s="85">
        <v>16.315173036899004</v>
      </c>
      <c r="AP25" s="85">
        <v>17.023461857576766</v>
      </c>
      <c r="AQ25" s="85">
        <v>16.15480517534323</v>
      </c>
      <c r="AR25" s="85">
        <v>15.774449016722695</v>
      </c>
      <c r="AS25" s="85">
        <v>15.111145264726757</v>
      </c>
      <c r="AT25" s="85">
        <v>14.80780830868051</v>
      </c>
      <c r="AU25" s="85">
        <v>15.929511639939786</v>
      </c>
      <c r="AV25" s="85">
        <v>15.74480263813477</v>
      </c>
      <c r="AW25" s="85">
        <v>14.635826368687141</v>
      </c>
      <c r="AX25" s="86">
        <v>13.929036381694319</v>
      </c>
    </row>
    <row r="26" spans="1:50" s="70" customFormat="1" ht="12.75" customHeight="1">
      <c r="A26" s="71" t="s">
        <v>103</v>
      </c>
      <c r="B26" s="85" t="s">
        <v>101</v>
      </c>
      <c r="C26" s="85" t="s">
        <v>101</v>
      </c>
      <c r="D26" s="85" t="s">
        <v>101</v>
      </c>
      <c r="E26" s="85" t="s">
        <v>101</v>
      </c>
      <c r="F26" s="85" t="s">
        <v>101</v>
      </c>
      <c r="G26" s="85" t="s">
        <v>101</v>
      </c>
      <c r="H26" s="85" t="s">
        <v>101</v>
      </c>
      <c r="I26" s="85" t="s">
        <v>101</v>
      </c>
      <c r="J26" s="85" t="s">
        <v>101</v>
      </c>
      <c r="K26" s="85" t="s">
        <v>101</v>
      </c>
      <c r="L26" s="85" t="s">
        <v>101</v>
      </c>
      <c r="M26" s="85" t="s">
        <v>101</v>
      </c>
      <c r="N26" s="85" t="s">
        <v>101</v>
      </c>
      <c r="O26" s="85" t="s">
        <v>101</v>
      </c>
      <c r="P26" s="85" t="s">
        <v>101</v>
      </c>
      <c r="Q26" s="85" t="s">
        <v>101</v>
      </c>
      <c r="R26" s="85" t="s">
        <v>101</v>
      </c>
      <c r="S26" s="85" t="s">
        <v>101</v>
      </c>
      <c r="T26" s="85" t="s">
        <v>101</v>
      </c>
      <c r="U26" s="85">
        <v>0.1998477628998842</v>
      </c>
      <c r="V26" s="85">
        <v>0.2008102234761734</v>
      </c>
      <c r="W26" s="85">
        <v>0.20117634594712994</v>
      </c>
      <c r="X26" s="85">
        <v>0.21824075326998674</v>
      </c>
      <c r="Y26" s="85">
        <v>0.21873317993635483</v>
      </c>
      <c r="Z26" s="85">
        <v>0.2278916825167161</v>
      </c>
      <c r="AA26" s="85">
        <v>0.27202921952174824</v>
      </c>
      <c r="AB26" s="85">
        <v>0.2665947957521203</v>
      </c>
      <c r="AC26" s="85">
        <v>0.2757068292583921</v>
      </c>
      <c r="AD26" s="85">
        <v>0.29598137366532373</v>
      </c>
      <c r="AE26" s="85">
        <v>0.2769878446026089</v>
      </c>
      <c r="AF26" s="85">
        <v>0.30947346106662643</v>
      </c>
      <c r="AG26" s="85">
        <v>0.3166503989203754</v>
      </c>
      <c r="AH26" s="85">
        <v>0.2777592968146324</v>
      </c>
      <c r="AI26" s="85">
        <v>0.27762248642393694</v>
      </c>
      <c r="AJ26" s="85">
        <v>0.2981078869039142</v>
      </c>
      <c r="AK26" s="85">
        <v>0.3080368351781148</v>
      </c>
      <c r="AL26" s="85">
        <v>0.31173621905754345</v>
      </c>
      <c r="AM26" s="85">
        <v>0.30481872945141436</v>
      </c>
      <c r="AN26" s="85">
        <v>0.40476196694306277</v>
      </c>
      <c r="AO26" s="85">
        <v>0.40237183312584085</v>
      </c>
      <c r="AP26" s="85">
        <v>0.3946738403394824</v>
      </c>
      <c r="AQ26" s="85">
        <v>0.37311646603620297</v>
      </c>
      <c r="AR26" s="85">
        <v>0.37169705587879137</v>
      </c>
      <c r="AS26" s="85">
        <v>0.3632409226900622</v>
      </c>
      <c r="AT26" s="85">
        <v>0.35490032066435334</v>
      </c>
      <c r="AU26" s="85">
        <v>0.3453823630923949</v>
      </c>
      <c r="AV26" s="85">
        <v>0.33532861972992956</v>
      </c>
      <c r="AW26" s="85">
        <v>0.48366162054859246</v>
      </c>
      <c r="AX26" s="86">
        <v>0.45617857065756606</v>
      </c>
    </row>
    <row r="27" spans="1:50" s="70" customFormat="1" ht="12.75" customHeight="1">
      <c r="A27" s="71" t="s">
        <v>104</v>
      </c>
      <c r="B27" s="85" t="s">
        <v>101</v>
      </c>
      <c r="C27" s="85" t="s">
        <v>101</v>
      </c>
      <c r="D27" s="85" t="s">
        <v>101</v>
      </c>
      <c r="E27" s="85" t="s">
        <v>101</v>
      </c>
      <c r="F27" s="85" t="s">
        <v>101</v>
      </c>
      <c r="G27" s="85" t="s">
        <v>101</v>
      </c>
      <c r="H27" s="85" t="s">
        <v>101</v>
      </c>
      <c r="I27" s="85" t="s">
        <v>101</v>
      </c>
      <c r="J27" s="85" t="s">
        <v>101</v>
      </c>
      <c r="K27" s="85" t="s">
        <v>101</v>
      </c>
      <c r="L27" s="85" t="s">
        <v>101</v>
      </c>
      <c r="M27" s="85" t="s">
        <v>101</v>
      </c>
      <c r="N27" s="85" t="s">
        <v>101</v>
      </c>
      <c r="O27" s="85" t="s">
        <v>101</v>
      </c>
      <c r="P27" s="85" t="s">
        <v>101</v>
      </c>
      <c r="Q27" s="85" t="s">
        <v>101</v>
      </c>
      <c r="R27" s="85" t="s">
        <v>101</v>
      </c>
      <c r="S27" s="85" t="s">
        <v>101</v>
      </c>
      <c r="T27" s="85" t="s">
        <v>101</v>
      </c>
      <c r="U27" s="85">
        <v>0.1613931082110102</v>
      </c>
      <c r="V27" s="85">
        <v>0.15037961565712452</v>
      </c>
      <c r="W27" s="85">
        <v>0.15692518631946042</v>
      </c>
      <c r="X27" s="85">
        <v>0.15387186275297635</v>
      </c>
      <c r="Y27" s="85">
        <v>0.15865771603182952</v>
      </c>
      <c r="Z27" s="85">
        <v>0.17599594560432053</v>
      </c>
      <c r="AA27" s="85">
        <v>0.2608098538115482</v>
      </c>
      <c r="AB27" s="85">
        <v>0.2527015984261313</v>
      </c>
      <c r="AC27" s="85">
        <v>0.3024054631625373</v>
      </c>
      <c r="AD27" s="85">
        <v>0.3268842271885312</v>
      </c>
      <c r="AE27" s="85">
        <v>0.26551170889592685</v>
      </c>
      <c r="AF27" s="85">
        <v>0.26908931048014806</v>
      </c>
      <c r="AG27" s="85">
        <v>0.2981068137995019</v>
      </c>
      <c r="AH27" s="85">
        <v>0.32195286370304166</v>
      </c>
      <c r="AI27" s="85">
        <v>0.3685541345298416</v>
      </c>
      <c r="AJ27" s="85">
        <v>0.3607257939333851</v>
      </c>
      <c r="AK27" s="85">
        <v>0.36458761778695964</v>
      </c>
      <c r="AL27" s="85">
        <v>0.3633024457765653</v>
      </c>
      <c r="AM27" s="85">
        <v>0.6233261909391392</v>
      </c>
      <c r="AN27" s="85">
        <v>0.6499072751871361</v>
      </c>
      <c r="AO27" s="85">
        <v>0.6609746841941386</v>
      </c>
      <c r="AP27" s="85">
        <v>0.6501628331134203</v>
      </c>
      <c r="AQ27" s="85">
        <v>0.7102255973991465</v>
      </c>
      <c r="AR27" s="85">
        <v>0.6900273646511759</v>
      </c>
      <c r="AS27" s="85">
        <v>0.8563445112520737</v>
      </c>
      <c r="AT27" s="85">
        <v>0.8603511130451575</v>
      </c>
      <c r="AU27" s="85">
        <v>0.8718886825536128</v>
      </c>
      <c r="AV27" s="85">
        <v>0.85274740045004</v>
      </c>
      <c r="AW27" s="85">
        <v>0.8825635061760635</v>
      </c>
      <c r="AX27" s="86">
        <v>0.9622450665584987</v>
      </c>
    </row>
    <row r="28" spans="1:50" s="70" customFormat="1" ht="12.75" customHeight="1">
      <c r="A28" s="71" t="s">
        <v>105</v>
      </c>
      <c r="B28" s="85">
        <v>2.949286311445862</v>
      </c>
      <c r="C28" s="85">
        <v>2.9598825250889362</v>
      </c>
      <c r="D28" s="85">
        <v>3.0539897890362075</v>
      </c>
      <c r="E28" s="85">
        <v>3.136146070115133</v>
      </c>
      <c r="F28" s="85">
        <v>3.16104875555595</v>
      </c>
      <c r="G28" s="85">
        <v>3.1701160049610966</v>
      </c>
      <c r="H28" s="85">
        <v>3.177263623923113</v>
      </c>
      <c r="I28" s="85">
        <v>3.28909663077366</v>
      </c>
      <c r="J28" s="85">
        <v>3.0931800809109333</v>
      </c>
      <c r="K28" s="85">
        <v>3.539977895361799</v>
      </c>
      <c r="L28" s="85">
        <v>2.285427519799458</v>
      </c>
      <c r="M28" s="85">
        <v>2.1005315931056083</v>
      </c>
      <c r="N28" s="85">
        <v>2.0508613558613993</v>
      </c>
      <c r="O28" s="85">
        <v>2.09038182385579</v>
      </c>
      <c r="P28" s="85">
        <v>2.8860262507304104</v>
      </c>
      <c r="Q28" s="85">
        <v>1.5596708043171936</v>
      </c>
      <c r="R28" s="85">
        <v>2.770754716213111</v>
      </c>
      <c r="S28" s="85">
        <v>3.0371607476072042</v>
      </c>
      <c r="T28" s="85">
        <v>2.874113780898891</v>
      </c>
      <c r="U28" s="85">
        <v>3.167153282958972</v>
      </c>
      <c r="V28" s="85">
        <v>3.236774994265033</v>
      </c>
      <c r="W28" s="85">
        <v>3.3535043484254823</v>
      </c>
      <c r="X28" s="85">
        <v>3.458590232431744</v>
      </c>
      <c r="Y28" s="85">
        <v>3.557156825179373</v>
      </c>
      <c r="Z28" s="85">
        <v>3.7375407741559674</v>
      </c>
      <c r="AA28" s="85">
        <v>4.176863373816241</v>
      </c>
      <c r="AB28" s="85">
        <v>4.320243965351616</v>
      </c>
      <c r="AC28" s="85">
        <v>4.35670930301866</v>
      </c>
      <c r="AD28" s="85">
        <v>4.485364964439414</v>
      </c>
      <c r="AE28" s="85">
        <v>4.493334589705157</v>
      </c>
      <c r="AF28" s="85">
        <v>4.506795940278168</v>
      </c>
      <c r="AG28" s="85">
        <v>4.768722598092188</v>
      </c>
      <c r="AH28" s="85">
        <v>4.902705602724301</v>
      </c>
      <c r="AI28" s="85">
        <v>4.962095850866572</v>
      </c>
      <c r="AJ28" s="85">
        <v>5.234605838351909</v>
      </c>
      <c r="AK28" s="85">
        <v>5.354142640349207</v>
      </c>
      <c r="AL28" s="85">
        <v>5.4188393749163115</v>
      </c>
      <c r="AM28" s="85">
        <v>5.587447087249743</v>
      </c>
      <c r="AN28" s="85">
        <v>5.650887343559874</v>
      </c>
      <c r="AO28" s="85">
        <v>5.6261040955466335</v>
      </c>
      <c r="AP28" s="85">
        <v>5.515711293783101</v>
      </c>
      <c r="AQ28" s="85">
        <v>5.173539396117451</v>
      </c>
      <c r="AR28" s="85">
        <v>4.9675825397896185</v>
      </c>
      <c r="AS28" s="85">
        <v>4.937558078187528</v>
      </c>
      <c r="AT28" s="85">
        <v>5.0111172838964295</v>
      </c>
      <c r="AU28" s="85">
        <v>5.291385498879946</v>
      </c>
      <c r="AV28" s="85">
        <v>5.51015371352693</v>
      </c>
      <c r="AW28" s="85">
        <v>5.612178845253732</v>
      </c>
      <c r="AX28" s="86">
        <v>5.679824844762809</v>
      </c>
    </row>
    <row r="29" spans="1:50" s="70" customFormat="1" ht="12.75" customHeight="1">
      <c r="A29" s="71" t="s">
        <v>106</v>
      </c>
      <c r="B29" s="85">
        <v>8.791317044922879</v>
      </c>
      <c r="C29" s="85">
        <v>8.700944284678508</v>
      </c>
      <c r="D29" s="85">
        <v>9.646332024189457</v>
      </c>
      <c r="E29" s="85">
        <v>9.96118377750578</v>
      </c>
      <c r="F29" s="85">
        <v>10.5090573537403</v>
      </c>
      <c r="G29" s="85">
        <v>10.773737142703762</v>
      </c>
      <c r="H29" s="85">
        <v>10.92930639971965</v>
      </c>
      <c r="I29" s="85">
        <v>11.011313963899944</v>
      </c>
      <c r="J29" s="85">
        <v>11.340905362332427</v>
      </c>
      <c r="K29" s="85">
        <v>12.24003763846542</v>
      </c>
      <c r="L29" s="85">
        <v>12.511042645014154</v>
      </c>
      <c r="M29" s="85">
        <v>12.611642466735354</v>
      </c>
      <c r="N29" s="85">
        <v>12.800343013453302</v>
      </c>
      <c r="O29" s="85">
        <v>12.90814673865286</v>
      </c>
      <c r="P29" s="85">
        <v>12.980615617751122</v>
      </c>
      <c r="Q29" s="85">
        <v>13.381382949969797</v>
      </c>
      <c r="R29" s="85">
        <v>14.732601420985771</v>
      </c>
      <c r="S29" s="85">
        <v>15.23996620410254</v>
      </c>
      <c r="T29" s="85">
        <v>15.869776417498626</v>
      </c>
      <c r="U29" s="85">
        <v>15.93294870761396</v>
      </c>
      <c r="V29" s="85">
        <v>16.91066319590656</v>
      </c>
      <c r="W29" s="85">
        <v>17.33416657819205</v>
      </c>
      <c r="X29" s="85">
        <v>17.34005809475593</v>
      </c>
      <c r="Y29" s="85">
        <v>17.952461768390826</v>
      </c>
      <c r="Z29" s="85">
        <v>18.64418829478601</v>
      </c>
      <c r="AA29" s="85">
        <v>18.96459192129926</v>
      </c>
      <c r="AB29" s="85">
        <v>18.718503039511635</v>
      </c>
      <c r="AC29" s="85">
        <v>18.13483458209432</v>
      </c>
      <c r="AD29" s="85">
        <v>18.495826381384347</v>
      </c>
      <c r="AE29" s="85">
        <v>18.311586401868972</v>
      </c>
      <c r="AF29" s="85">
        <v>18.491272080244425</v>
      </c>
      <c r="AG29" s="85">
        <v>18.749420270957444</v>
      </c>
      <c r="AH29" s="85">
        <v>18.96497559825962</v>
      </c>
      <c r="AI29" s="85">
        <v>19.228720351462396</v>
      </c>
      <c r="AJ29" s="85">
        <v>19.818298443421998</v>
      </c>
      <c r="AK29" s="85">
        <v>20.13454931184337</v>
      </c>
      <c r="AL29" s="85">
        <v>20.191459612932103</v>
      </c>
      <c r="AM29" s="85">
        <v>20.340233597739886</v>
      </c>
      <c r="AN29" s="85">
        <v>20.32986017318721</v>
      </c>
      <c r="AO29" s="85">
        <v>20.369186355968804</v>
      </c>
      <c r="AP29" s="85">
        <v>20.733278994711124</v>
      </c>
      <c r="AQ29" s="85">
        <v>21.10550149059265</v>
      </c>
      <c r="AR29" s="85">
        <v>21.393987524604476</v>
      </c>
      <c r="AS29" s="85">
        <v>21.39337280658987</v>
      </c>
      <c r="AT29" s="85">
        <v>21.54708950385437</v>
      </c>
      <c r="AU29" s="85">
        <v>20.516880909342248</v>
      </c>
      <c r="AV29" s="85">
        <v>20.92339351636204</v>
      </c>
      <c r="AW29" s="85">
        <v>22.003173510701746</v>
      </c>
      <c r="AX29" s="86">
        <v>21.989054303825768</v>
      </c>
    </row>
    <row r="30" spans="1:50" s="70" customFormat="1" ht="12.75" customHeight="1">
      <c r="A30" s="71" t="s">
        <v>107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0.018608338210268638</v>
      </c>
      <c r="L30" s="85">
        <v>0.033258271511899445</v>
      </c>
      <c r="M30" s="85">
        <v>0.045799977357134</v>
      </c>
      <c r="N30" s="85">
        <v>0.045391210633301766</v>
      </c>
      <c r="O30" s="85">
        <v>0.046385069779895115</v>
      </c>
      <c r="P30" s="85">
        <v>0.12511301548455905</v>
      </c>
      <c r="Q30" s="85">
        <v>0.13493942578194149</v>
      </c>
      <c r="R30" s="85">
        <v>0.13411694546889238</v>
      </c>
      <c r="S30" s="85">
        <v>0.1360153771777848</v>
      </c>
      <c r="T30" s="85">
        <v>0.1489951806562046</v>
      </c>
      <c r="U30" s="85">
        <v>0.45888950916989707</v>
      </c>
      <c r="V30" s="85">
        <v>0.38653471517315124</v>
      </c>
      <c r="W30" s="85">
        <v>0.3575871928312672</v>
      </c>
      <c r="X30" s="85">
        <v>0.4018078166554809</v>
      </c>
      <c r="Y30" s="85">
        <v>0.45362632890851695</v>
      </c>
      <c r="Z30" s="85">
        <v>0.7336167225726288</v>
      </c>
      <c r="AA30" s="85">
        <v>0.8056459726541443</v>
      </c>
      <c r="AB30" s="85">
        <v>0.5454656125957676</v>
      </c>
      <c r="AC30" s="85">
        <v>0.5049446749897536</v>
      </c>
      <c r="AD30" s="85">
        <v>0.6041923167469837</v>
      </c>
      <c r="AE30" s="85">
        <v>0.5697319176015871</v>
      </c>
      <c r="AF30" s="85">
        <v>0.5303206513590836</v>
      </c>
      <c r="AG30" s="85">
        <v>0.6866295775603647</v>
      </c>
      <c r="AH30" s="85">
        <v>0.9002158922283312</v>
      </c>
      <c r="AI30" s="85">
        <v>0.9400464765568308</v>
      </c>
      <c r="AJ30" s="85">
        <v>1.352833865335849</v>
      </c>
      <c r="AK30" s="85">
        <v>1.907809727941815</v>
      </c>
      <c r="AL30" s="85">
        <v>2.052998974417975</v>
      </c>
      <c r="AM30" s="85">
        <v>2.1493753713442554</v>
      </c>
      <c r="AN30" s="85">
        <v>2.760902679780049</v>
      </c>
      <c r="AO30" s="85">
        <v>4.886709966593836</v>
      </c>
      <c r="AP30" s="85">
        <v>4.995668748834948</v>
      </c>
      <c r="AQ30" s="85">
        <v>5.550887938097911</v>
      </c>
      <c r="AR30" s="85">
        <v>5.80341667406944</v>
      </c>
      <c r="AS30" s="85">
        <v>5.718735934504272</v>
      </c>
      <c r="AT30" s="85">
        <v>5.673388871680333</v>
      </c>
      <c r="AU30" s="85">
        <v>4.787105564486934</v>
      </c>
      <c r="AV30" s="85">
        <v>5.103333124766811</v>
      </c>
      <c r="AW30" s="85">
        <v>6.263368192526316</v>
      </c>
      <c r="AX30" s="86">
        <v>6.343799307429824</v>
      </c>
    </row>
    <row r="31" spans="1:50" s="70" customFormat="1" ht="12.75" customHeight="1">
      <c r="A31" s="71" t="s">
        <v>108</v>
      </c>
      <c r="B31" s="85">
        <v>8.791317044922879</v>
      </c>
      <c r="C31" s="85">
        <v>8.700944284678508</v>
      </c>
      <c r="D31" s="85">
        <v>9.646332024189457</v>
      </c>
      <c r="E31" s="85">
        <v>9.96118377750578</v>
      </c>
      <c r="F31" s="85">
        <v>10.5090573537403</v>
      </c>
      <c r="G31" s="85">
        <v>10.773737142703762</v>
      </c>
      <c r="H31" s="85">
        <v>10.92930639971965</v>
      </c>
      <c r="I31" s="85">
        <v>11.011313963899944</v>
      </c>
      <c r="J31" s="85">
        <v>11.340905362332427</v>
      </c>
      <c r="K31" s="85">
        <v>12.221429300255153</v>
      </c>
      <c r="L31" s="85">
        <v>12.477784373502255</v>
      </c>
      <c r="M31" s="85">
        <v>12.56584248937822</v>
      </c>
      <c r="N31" s="85">
        <v>12.754951802820003</v>
      </c>
      <c r="O31" s="85">
        <v>12.861761668872965</v>
      </c>
      <c r="P31" s="85">
        <v>12.855502602266563</v>
      </c>
      <c r="Q31" s="85">
        <v>13.246443524187855</v>
      </c>
      <c r="R31" s="85">
        <v>14.59848447551688</v>
      </c>
      <c r="S31" s="85">
        <v>15.103950826924757</v>
      </c>
      <c r="T31" s="85">
        <v>15.72078123684242</v>
      </c>
      <c r="U31" s="85">
        <v>15.474059198444063</v>
      </c>
      <c r="V31" s="85">
        <v>16.52412848073341</v>
      </c>
      <c r="W31" s="85">
        <v>16.976579385360782</v>
      </c>
      <c r="X31" s="85">
        <v>16.938250278100448</v>
      </c>
      <c r="Y31" s="85">
        <v>17.498835439482306</v>
      </c>
      <c r="Z31" s="85">
        <v>17.910571572213378</v>
      </c>
      <c r="AA31" s="85">
        <v>18.158945948645115</v>
      </c>
      <c r="AB31" s="85">
        <v>18.173037426915865</v>
      </c>
      <c r="AC31" s="85">
        <v>17.629889907104566</v>
      </c>
      <c r="AD31" s="85">
        <v>17.891634064637365</v>
      </c>
      <c r="AE31" s="85">
        <v>17.74185448426738</v>
      </c>
      <c r="AF31" s="85">
        <v>17.96095142888534</v>
      </c>
      <c r="AG31" s="85">
        <v>18.06279069339708</v>
      </c>
      <c r="AH31" s="85">
        <v>18.06475970603129</v>
      </c>
      <c r="AI31" s="85">
        <v>18.288673874905566</v>
      </c>
      <c r="AJ31" s="85">
        <v>18.46546457808615</v>
      </c>
      <c r="AK31" s="85">
        <v>18.226739583901555</v>
      </c>
      <c r="AL31" s="85">
        <v>18.13846063851413</v>
      </c>
      <c r="AM31" s="85">
        <v>18.19085822639563</v>
      </c>
      <c r="AN31" s="85">
        <v>17.568957493407158</v>
      </c>
      <c r="AO31" s="85">
        <v>15.48247638937497</v>
      </c>
      <c r="AP31" s="85">
        <v>15.737610245876175</v>
      </c>
      <c r="AQ31" s="85">
        <v>15.55461355249474</v>
      </c>
      <c r="AR31" s="85">
        <v>15.590570850535038</v>
      </c>
      <c r="AS31" s="85">
        <v>15.674636872085596</v>
      </c>
      <c r="AT31" s="85">
        <v>15.873700632174035</v>
      </c>
      <c r="AU31" s="85">
        <v>15.729775344855314</v>
      </c>
      <c r="AV31" s="85">
        <v>15.82006039159523</v>
      </c>
      <c r="AW31" s="85">
        <v>15.73980531817543</v>
      </c>
      <c r="AX31" s="86">
        <v>15.645254996395943</v>
      </c>
    </row>
    <row r="32" spans="1:50" s="70" customFormat="1" ht="12.75" customHeight="1">
      <c r="A32" s="71" t="s">
        <v>109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0.1592294849199951</v>
      </c>
      <c r="O32" s="85">
        <v>0.19713654656455423</v>
      </c>
      <c r="P32" s="85">
        <v>0.22217378534477752</v>
      </c>
      <c r="Q32" s="85">
        <v>0.25557622722520457</v>
      </c>
      <c r="R32" s="85">
        <v>0.5227394443373972</v>
      </c>
      <c r="S32" s="85">
        <v>0.5332919735780491</v>
      </c>
      <c r="T32" s="85">
        <v>0.557117273416132</v>
      </c>
      <c r="U32" s="85">
        <v>0.7138615966693564</v>
      </c>
      <c r="V32" s="85">
        <v>0.7216910411639995</v>
      </c>
      <c r="W32" s="85">
        <v>0.6210614991170768</v>
      </c>
      <c r="X32" s="85">
        <v>0.702256547681905</v>
      </c>
      <c r="Y32" s="85">
        <v>0.7691591682443223</v>
      </c>
      <c r="Z32" s="85">
        <v>0.7939680182900193</v>
      </c>
      <c r="AA32" s="85">
        <v>0.7701713655660927</v>
      </c>
      <c r="AB32" s="85">
        <v>0.777856391631636</v>
      </c>
      <c r="AC32" s="85">
        <v>0.9415786355603962</v>
      </c>
      <c r="AD32" s="85">
        <v>0.9915357678167025</v>
      </c>
      <c r="AE32" s="85">
        <v>1.0564223548055927</v>
      </c>
      <c r="AF32" s="85">
        <v>0.9653880252640914</v>
      </c>
      <c r="AG32" s="85">
        <v>0.8815482518973151</v>
      </c>
      <c r="AH32" s="85">
        <v>1.023864984055111</v>
      </c>
      <c r="AI32" s="85">
        <v>0.8966022083279035</v>
      </c>
      <c r="AJ32" s="85">
        <v>0.8097266888939902</v>
      </c>
      <c r="AK32" s="85">
        <v>0.8217490944630678</v>
      </c>
      <c r="AL32" s="85">
        <v>0.8270552750506255</v>
      </c>
      <c r="AM32" s="85">
        <v>0.6912809678336806</v>
      </c>
      <c r="AN32" s="85">
        <v>0.6853338099156809</v>
      </c>
      <c r="AO32" s="85">
        <v>0.6099793805215996</v>
      </c>
      <c r="AP32" s="85">
        <v>0.5819593337548842</v>
      </c>
      <c r="AQ32" s="85">
        <v>0.6065050476177922</v>
      </c>
      <c r="AR32" s="85">
        <v>0.5975873421289392</v>
      </c>
      <c r="AS32" s="85">
        <v>0.4608155065451171</v>
      </c>
      <c r="AT32" s="85">
        <v>0.32173030836197825</v>
      </c>
      <c r="AU32" s="85">
        <v>0.2305761572929347</v>
      </c>
      <c r="AV32" s="85">
        <v>0.26157718004157426</v>
      </c>
      <c r="AW32" s="85">
        <v>0.2593138887567208</v>
      </c>
      <c r="AX32" s="86">
        <v>0.2584765279293507</v>
      </c>
    </row>
    <row r="33" spans="1:50" s="70" customFormat="1" ht="12.75" customHeight="1">
      <c r="A33" s="7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</row>
    <row r="34" spans="1:50" s="70" customFormat="1" ht="12.75" customHeight="1">
      <c r="A34" s="79" t="s">
        <v>110</v>
      </c>
      <c r="B34" s="87">
        <v>31.378615421195136</v>
      </c>
      <c r="C34" s="87">
        <v>30.628587043871125</v>
      </c>
      <c r="D34" s="87">
        <v>31.74839506580932</v>
      </c>
      <c r="E34" s="87">
        <v>31.797014825650407</v>
      </c>
      <c r="F34" s="87">
        <v>32.5512148038745</v>
      </c>
      <c r="G34" s="87">
        <v>33.55844443616358</v>
      </c>
      <c r="H34" s="87">
        <v>33.760996156795954</v>
      </c>
      <c r="I34" s="87">
        <v>33.685413248193186</v>
      </c>
      <c r="J34" s="87">
        <v>33.44543920502484</v>
      </c>
      <c r="K34" s="87">
        <v>34.21700196307631</v>
      </c>
      <c r="L34" s="87">
        <v>34.61913706111216</v>
      </c>
      <c r="M34" s="87">
        <v>33.92826164739626</v>
      </c>
      <c r="N34" s="87">
        <v>33.50834647096666</v>
      </c>
      <c r="O34" s="87">
        <v>33.865578387031356</v>
      </c>
      <c r="P34" s="87">
        <v>33.79796828805841</v>
      </c>
      <c r="Q34" s="87">
        <v>34.10399531707197</v>
      </c>
      <c r="R34" s="87">
        <v>35.5064983154293</v>
      </c>
      <c r="S34" s="87">
        <v>37.504687599413586</v>
      </c>
      <c r="T34" s="87">
        <v>37.43487233337214</v>
      </c>
      <c r="U34" s="87">
        <v>37.48099534526623</v>
      </c>
      <c r="V34" s="87">
        <v>39.24529364299408</v>
      </c>
      <c r="W34" s="87">
        <v>40.08641845843397</v>
      </c>
      <c r="X34" s="87">
        <v>40.39199701761934</v>
      </c>
      <c r="Y34" s="87">
        <v>41.04143140664131</v>
      </c>
      <c r="Z34" s="87">
        <v>41.85630570274113</v>
      </c>
      <c r="AA34" s="87">
        <v>42.51742973040075</v>
      </c>
      <c r="AB34" s="87">
        <v>42.51322549039693</v>
      </c>
      <c r="AC34" s="87">
        <v>41.827592655572275</v>
      </c>
      <c r="AD34" s="87">
        <v>42.480189097350696</v>
      </c>
      <c r="AE34" s="87">
        <v>41.732252502378145</v>
      </c>
      <c r="AF34" s="87">
        <v>41.48750334499132</v>
      </c>
      <c r="AG34" s="87">
        <v>41.55782087512441</v>
      </c>
      <c r="AH34" s="87">
        <v>41.89845369150533</v>
      </c>
      <c r="AI34" s="87">
        <v>41.375179890936536</v>
      </c>
      <c r="AJ34" s="87">
        <v>42.170738201698576</v>
      </c>
      <c r="AK34" s="87">
        <v>42.62595019556181</v>
      </c>
      <c r="AL34" s="87">
        <v>42.71422481163816</v>
      </c>
      <c r="AM34" s="87">
        <v>43.91141535878823</v>
      </c>
      <c r="AN34" s="87">
        <v>44.13270426429504</v>
      </c>
      <c r="AO34" s="87">
        <v>43.983789386256014</v>
      </c>
      <c r="AP34" s="87">
        <v>44.899248153278776</v>
      </c>
      <c r="AQ34" s="87">
        <v>44.123693173106474</v>
      </c>
      <c r="AR34" s="87">
        <v>43.7953308437757</v>
      </c>
      <c r="AS34" s="87">
        <v>43.122477089991406</v>
      </c>
      <c r="AT34" s="87">
        <v>42.902996838502794</v>
      </c>
      <c r="AU34" s="87">
        <v>43.18562525110093</v>
      </c>
      <c r="AV34" s="87">
        <v>43.62800306824528</v>
      </c>
      <c r="AW34" s="87">
        <v>43.87671774012399</v>
      </c>
      <c r="AX34" s="88">
        <v>43.27481569542831</v>
      </c>
    </row>
    <row r="35" s="70" customFormat="1" ht="12.75" customHeight="1">
      <c r="A35" s="62"/>
    </row>
    <row r="36" s="70" customFormat="1" ht="12.75" customHeight="1">
      <c r="A36" s="57" t="s">
        <v>112</v>
      </c>
    </row>
    <row r="37" spans="1:50" s="70" customFormat="1" ht="12.75" customHeight="1">
      <c r="A37" s="62"/>
      <c r="AW37" s="89"/>
      <c r="AX37" s="89"/>
    </row>
    <row r="38" spans="1:50" s="70" customFormat="1" ht="12.75" customHeight="1">
      <c r="A38" s="58" t="s">
        <v>95</v>
      </c>
      <c r="AW38"/>
      <c r="AX38"/>
    </row>
    <row r="39" s="70" customFormat="1" ht="12.75">
      <c r="A39" s="62"/>
    </row>
    <row r="40" s="70" customFormat="1" ht="12.75">
      <c r="A40" s="90" t="s">
        <v>113</v>
      </c>
    </row>
    <row r="41" s="70" customFormat="1" ht="12.75">
      <c r="A41" s="91" t="s">
        <v>114</v>
      </c>
    </row>
    <row r="42" s="70" customFormat="1" ht="12.75">
      <c r="A42" s="91" t="s">
        <v>115</v>
      </c>
    </row>
    <row r="43" s="70" customFormat="1" ht="12.75">
      <c r="A43" s="91"/>
    </row>
    <row r="44" s="40" customFormat="1" ht="12.75"/>
    <row r="45" s="40" customFormat="1" ht="12.75">
      <c r="B45" s="39"/>
    </row>
    <row r="46" spans="2:50" s="40" customFormat="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</row>
    <row r="47" s="40" customFormat="1" ht="12.75"/>
    <row r="48" s="40" customFormat="1" ht="12.75">
      <c r="B48" s="39"/>
    </row>
    <row r="49" spans="2:50" s="40" customFormat="1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</row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79"/>
  <sheetViews>
    <sheetView showZeros="0" workbookViewId="0" topLeftCell="A1">
      <pane xSplit="1" ySplit="3" topLeftCell="B4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A1" sqref="A1"/>
    </sheetView>
  </sheetViews>
  <sheetFormatPr defaultColWidth="11.421875" defaultRowHeight="12.75"/>
  <cols>
    <col min="1" max="1" width="63.7109375" style="8" customWidth="1"/>
    <col min="2" max="16384" width="11.421875" style="8" customWidth="1"/>
  </cols>
  <sheetData>
    <row r="1" spans="1:42" ht="12.75" customHeight="1">
      <c r="A1" s="9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5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P2" s="6"/>
      <c r="AX2" s="13"/>
    </row>
    <row r="3" spans="1:50" ht="12.75" customHeight="1">
      <c r="A3" s="17"/>
      <c r="B3" s="18">
        <v>1959</v>
      </c>
      <c r="C3" s="18">
        <v>1960</v>
      </c>
      <c r="D3" s="18">
        <v>1961</v>
      </c>
      <c r="E3" s="18">
        <v>1962</v>
      </c>
      <c r="F3" s="18">
        <v>1963</v>
      </c>
      <c r="G3" s="18">
        <v>1964</v>
      </c>
      <c r="H3" s="18">
        <v>1965</v>
      </c>
      <c r="I3" s="18">
        <v>1966</v>
      </c>
      <c r="J3" s="18">
        <v>1967</v>
      </c>
      <c r="K3" s="18">
        <v>1968</v>
      </c>
      <c r="L3" s="18">
        <v>1969</v>
      </c>
      <c r="M3" s="18">
        <v>1970</v>
      </c>
      <c r="N3" s="18">
        <v>1971</v>
      </c>
      <c r="O3" s="18">
        <v>1972</v>
      </c>
      <c r="P3" s="18">
        <v>1973</v>
      </c>
      <c r="Q3" s="18">
        <v>1974</v>
      </c>
      <c r="R3" s="18">
        <v>1975</v>
      </c>
      <c r="S3" s="18">
        <v>1976</v>
      </c>
      <c r="T3" s="18">
        <v>1977</v>
      </c>
      <c r="U3" s="18">
        <v>1978</v>
      </c>
      <c r="V3" s="18">
        <v>1979</v>
      </c>
      <c r="W3" s="18">
        <v>1980</v>
      </c>
      <c r="X3" s="18">
        <v>1981</v>
      </c>
      <c r="Y3" s="18">
        <v>1982</v>
      </c>
      <c r="Z3" s="18">
        <v>1983</v>
      </c>
      <c r="AA3" s="18">
        <v>1984</v>
      </c>
      <c r="AB3" s="18">
        <v>1985</v>
      </c>
      <c r="AC3" s="18">
        <v>1986</v>
      </c>
      <c r="AD3" s="18">
        <v>1987</v>
      </c>
      <c r="AE3" s="18">
        <v>1988</v>
      </c>
      <c r="AF3" s="18">
        <v>1989</v>
      </c>
      <c r="AG3" s="18">
        <v>1990</v>
      </c>
      <c r="AH3" s="18">
        <v>1991</v>
      </c>
      <c r="AI3" s="18">
        <v>1992</v>
      </c>
      <c r="AJ3" s="18">
        <v>1993</v>
      </c>
      <c r="AK3" s="18">
        <v>1994</v>
      </c>
      <c r="AL3" s="18">
        <v>1995</v>
      </c>
      <c r="AM3" s="18">
        <v>1996</v>
      </c>
      <c r="AN3" s="18">
        <v>1997</v>
      </c>
      <c r="AO3" s="18">
        <v>1998</v>
      </c>
      <c r="AP3" s="18">
        <v>1999</v>
      </c>
      <c r="AQ3" s="18">
        <v>2000</v>
      </c>
      <c r="AR3" s="18">
        <v>2001</v>
      </c>
      <c r="AS3" s="18">
        <v>2002</v>
      </c>
      <c r="AT3" s="18">
        <v>2003</v>
      </c>
      <c r="AU3" s="18">
        <v>2004</v>
      </c>
      <c r="AV3" s="18">
        <v>2005</v>
      </c>
      <c r="AW3" s="18">
        <v>2006</v>
      </c>
      <c r="AX3" s="16">
        <v>2007</v>
      </c>
    </row>
    <row r="4" spans="1:50" ht="12.7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4"/>
    </row>
    <row r="5" spans="1:50" ht="12.75" customHeight="1">
      <c r="A5" s="3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1"/>
    </row>
    <row r="6" spans="1:50" ht="12.75" customHeight="1">
      <c r="A6" s="2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1"/>
    </row>
    <row r="7" spans="1:50" ht="12.75" customHeight="1">
      <c r="A7" s="22" t="s">
        <v>4</v>
      </c>
      <c r="B7" s="5">
        <v>6.30893872</v>
      </c>
      <c r="C7" s="5">
        <v>6.652505883999999</v>
      </c>
      <c r="D7" s="5">
        <v>7.380289288</v>
      </c>
      <c r="E7" s="5">
        <v>8.379549727</v>
      </c>
      <c r="F7" s="5">
        <v>9.572488133</v>
      </c>
      <c r="G7" s="5">
        <v>10.573452287</v>
      </c>
      <c r="H7" s="5">
        <v>11.367507455</v>
      </c>
      <c r="I7" s="5">
        <v>12.232073034999999</v>
      </c>
      <c r="J7" s="5">
        <v>13.337934129</v>
      </c>
      <c r="K7" s="5">
        <v>15.198194878999999</v>
      </c>
      <c r="L7" s="5">
        <v>17.260784065</v>
      </c>
      <c r="M7" s="5">
        <v>19.412973567999998</v>
      </c>
      <c r="N7" s="5">
        <v>22.178695391999998</v>
      </c>
      <c r="O7" s="5">
        <v>24.757836031</v>
      </c>
      <c r="P7" s="5">
        <v>27.991851366000002</v>
      </c>
      <c r="Q7" s="5">
        <v>33.169240718000005</v>
      </c>
      <c r="R7" s="5">
        <v>40.548876557</v>
      </c>
      <c r="S7" s="5">
        <v>47.474823130000004</v>
      </c>
      <c r="T7" s="5">
        <v>53.837830114</v>
      </c>
      <c r="U7" s="5">
        <v>62.52387</v>
      </c>
      <c r="V7" s="5">
        <v>70.59930999999999</v>
      </c>
      <c r="W7" s="5">
        <v>82.36068999999999</v>
      </c>
      <c r="X7" s="5">
        <v>95.46582999999998</v>
      </c>
      <c r="Y7" s="5">
        <v>112.3623</v>
      </c>
      <c r="Z7" s="5">
        <v>125.37768999999999</v>
      </c>
      <c r="AA7" s="5">
        <v>136.90762</v>
      </c>
      <c r="AB7" s="5">
        <v>145.45536</v>
      </c>
      <c r="AC7" s="5">
        <v>153.18165</v>
      </c>
      <c r="AD7" s="5">
        <v>159.90526000000003</v>
      </c>
      <c r="AE7" s="5">
        <v>168.39885</v>
      </c>
      <c r="AF7" s="5">
        <v>175.70188000000002</v>
      </c>
      <c r="AG7" s="5">
        <v>185.59765000000002</v>
      </c>
      <c r="AH7" s="5">
        <v>196.15833</v>
      </c>
      <c r="AI7" s="5">
        <v>207.60957000000002</v>
      </c>
      <c r="AJ7" s="5">
        <v>221.10178</v>
      </c>
      <c r="AK7" s="5">
        <v>224.04711999999998</v>
      </c>
      <c r="AL7" s="5">
        <v>234.04606000000004</v>
      </c>
      <c r="AM7" s="5">
        <v>243.86958</v>
      </c>
      <c r="AN7" s="5">
        <v>250.71541</v>
      </c>
      <c r="AO7" s="5">
        <v>252.48945999999998</v>
      </c>
      <c r="AP7" s="5">
        <v>261.42</v>
      </c>
      <c r="AQ7" s="5">
        <v>272.974</v>
      </c>
      <c r="AR7" s="5">
        <v>279.605</v>
      </c>
      <c r="AS7" s="5">
        <v>294.187</v>
      </c>
      <c r="AT7" s="5">
        <v>304.17</v>
      </c>
      <c r="AU7" s="5">
        <v>314.125</v>
      </c>
      <c r="AV7" s="5">
        <v>324.998</v>
      </c>
      <c r="AW7" s="5">
        <v>335.298</v>
      </c>
      <c r="AX7" s="1">
        <v>347.46599999999995</v>
      </c>
    </row>
    <row r="8" spans="1:50" ht="12.75" customHeight="1">
      <c r="A8" s="23" t="s">
        <v>5</v>
      </c>
      <c r="B8" s="5">
        <v>2.209968593</v>
      </c>
      <c r="C8" s="5">
        <v>2.270460199</v>
      </c>
      <c r="D8" s="5">
        <v>2.522474106</v>
      </c>
      <c r="E8" s="5">
        <v>2.825275827</v>
      </c>
      <c r="F8" s="5">
        <v>3.1900318889999997</v>
      </c>
      <c r="G8" s="5">
        <v>3.5690152889999998</v>
      </c>
      <c r="H8" s="5">
        <v>3.9083899609999997</v>
      </c>
      <c r="I8" s="5">
        <v>4.234926954</v>
      </c>
      <c r="J8" s="5">
        <v>4.689957768999999</v>
      </c>
      <c r="K8" s="5">
        <v>5.069239767</v>
      </c>
      <c r="L8" s="5">
        <v>5.75076042</v>
      </c>
      <c r="M8" s="5">
        <v>6.410872345</v>
      </c>
      <c r="N8" s="5">
        <v>7.326006169</v>
      </c>
      <c r="O8" s="5">
        <v>8.134805528</v>
      </c>
      <c r="P8" s="5">
        <v>9.170596732</v>
      </c>
      <c r="Q8" s="5">
        <v>10.483794275000001</v>
      </c>
      <c r="R8" s="5">
        <v>12.723736756000001</v>
      </c>
      <c r="S8" s="5">
        <v>14.479861079</v>
      </c>
      <c r="T8" s="5">
        <v>15.510467847</v>
      </c>
      <c r="U8" s="5">
        <v>18.046860000000002</v>
      </c>
      <c r="V8" s="5">
        <v>20.04612</v>
      </c>
      <c r="W8" s="5">
        <v>23.766830000000002</v>
      </c>
      <c r="X8" s="5">
        <v>27.649540000000002</v>
      </c>
      <c r="Y8" s="5">
        <v>32.49007</v>
      </c>
      <c r="Z8" s="5">
        <v>36.32092</v>
      </c>
      <c r="AA8" s="5">
        <v>39.3245</v>
      </c>
      <c r="AB8" s="5">
        <v>42.25086</v>
      </c>
      <c r="AC8" s="5">
        <v>43.41627</v>
      </c>
      <c r="AD8" s="5">
        <v>47.10869</v>
      </c>
      <c r="AE8" s="5">
        <v>51.25409</v>
      </c>
      <c r="AF8" s="5">
        <v>52.54771</v>
      </c>
      <c r="AG8" s="5">
        <v>55.5101</v>
      </c>
      <c r="AH8" s="5">
        <v>59.15455</v>
      </c>
      <c r="AI8" s="5">
        <v>62.1435</v>
      </c>
      <c r="AJ8" s="5">
        <v>67.53278</v>
      </c>
      <c r="AK8" s="5">
        <v>64.33412</v>
      </c>
      <c r="AL8" s="5">
        <v>66.06308</v>
      </c>
      <c r="AM8" s="5">
        <v>68.81458</v>
      </c>
      <c r="AN8" s="5">
        <v>71.80441</v>
      </c>
      <c r="AO8" s="5">
        <v>68.19546000000001</v>
      </c>
      <c r="AP8" s="5">
        <v>70.212</v>
      </c>
      <c r="AQ8" s="5">
        <v>74.494</v>
      </c>
      <c r="AR8" s="5">
        <v>73.928</v>
      </c>
      <c r="AS8" s="5">
        <v>79.076</v>
      </c>
      <c r="AT8" s="5">
        <v>81.258</v>
      </c>
      <c r="AU8" s="5">
        <v>85.832</v>
      </c>
      <c r="AV8" s="5">
        <v>89.451</v>
      </c>
      <c r="AW8" s="5">
        <v>92.73</v>
      </c>
      <c r="AX8" s="1">
        <v>95.756</v>
      </c>
    </row>
    <row r="9" spans="1:50" ht="12.75" customHeight="1">
      <c r="A9" s="24" t="s">
        <v>6</v>
      </c>
      <c r="B9" s="5">
        <v>3.981994726</v>
      </c>
      <c r="C9" s="5">
        <v>4.26143947</v>
      </c>
      <c r="D9" s="5">
        <v>4.7316673609999995</v>
      </c>
      <c r="E9" s="5">
        <v>5.410487937</v>
      </c>
      <c r="F9" s="5">
        <v>6.22089019</v>
      </c>
      <c r="G9" s="5">
        <v>6.826730938</v>
      </c>
      <c r="H9" s="5">
        <v>7.256868787</v>
      </c>
      <c r="I9" s="5">
        <v>7.774946778</v>
      </c>
      <c r="J9" s="5">
        <v>8.404701709000001</v>
      </c>
      <c r="K9" s="5">
        <v>9.840289143</v>
      </c>
      <c r="L9" s="5">
        <v>11.214723182</v>
      </c>
      <c r="M9" s="5">
        <v>12.683649583000001</v>
      </c>
      <c r="N9" s="5">
        <v>14.450243726999998</v>
      </c>
      <c r="O9" s="5">
        <v>16.175700907</v>
      </c>
      <c r="P9" s="5">
        <v>18.324719375</v>
      </c>
      <c r="Q9" s="5">
        <v>22.108990326</v>
      </c>
      <c r="R9" s="5">
        <v>27.06887021</v>
      </c>
      <c r="S9" s="5">
        <v>32.107063015</v>
      </c>
      <c r="T9" s="5">
        <v>37.251401969</v>
      </c>
      <c r="U9" s="5">
        <v>43.23375</v>
      </c>
      <c r="V9" s="5">
        <v>49.11642</v>
      </c>
      <c r="W9" s="5">
        <v>56.81681</v>
      </c>
      <c r="X9" s="5">
        <v>65.76128999999999</v>
      </c>
      <c r="Y9" s="5">
        <v>77.45327999999999</v>
      </c>
      <c r="Z9" s="5">
        <v>86.26889999999999</v>
      </c>
      <c r="AA9" s="5">
        <v>94.22153</v>
      </c>
      <c r="AB9" s="5">
        <v>100.73612</v>
      </c>
      <c r="AC9" s="5">
        <v>107.21059</v>
      </c>
      <c r="AD9" s="5">
        <v>110.12480000000001</v>
      </c>
      <c r="AE9" s="5">
        <v>114.34716999999999</v>
      </c>
      <c r="AF9" s="5">
        <v>119.98396000000001</v>
      </c>
      <c r="AG9" s="5">
        <v>126.66641</v>
      </c>
      <c r="AH9" s="5">
        <v>133.27929</v>
      </c>
      <c r="AI9" s="5">
        <v>141.42778</v>
      </c>
      <c r="AJ9" s="5">
        <v>149.31</v>
      </c>
      <c r="AK9" s="5">
        <v>154.933</v>
      </c>
      <c r="AL9" s="5">
        <v>162.288</v>
      </c>
      <c r="AM9" s="5">
        <v>169.01</v>
      </c>
      <c r="AN9" s="5">
        <v>172.999</v>
      </c>
      <c r="AO9" s="5">
        <v>178.4</v>
      </c>
      <c r="AP9" s="5">
        <v>185.278</v>
      </c>
      <c r="AQ9" s="5">
        <v>192.305</v>
      </c>
      <c r="AR9" s="5">
        <v>199.206</v>
      </c>
      <c r="AS9" s="5">
        <v>208.484</v>
      </c>
      <c r="AT9" s="5">
        <v>215.626</v>
      </c>
      <c r="AU9" s="5">
        <v>220.725</v>
      </c>
      <c r="AV9" s="5">
        <v>228.208</v>
      </c>
      <c r="AW9" s="5">
        <v>234.685</v>
      </c>
      <c r="AX9" s="1">
        <v>243.266</v>
      </c>
    </row>
    <row r="10" spans="1:50" ht="12.75" customHeight="1">
      <c r="A10" s="24" t="s">
        <v>7</v>
      </c>
      <c r="B10" s="5">
        <v>0.606971404</v>
      </c>
      <c r="C10" s="5">
        <v>0.648848275</v>
      </c>
      <c r="D10" s="5">
        <v>0.720111824</v>
      </c>
      <c r="E10" s="5">
        <v>0.826806467</v>
      </c>
      <c r="F10" s="5">
        <v>0.972874274</v>
      </c>
      <c r="G10" s="5">
        <v>1.094960169</v>
      </c>
      <c r="H10" s="5">
        <v>1.2406366210000002</v>
      </c>
      <c r="I10" s="5">
        <v>1.3309577400000001</v>
      </c>
      <c r="J10" s="5">
        <v>1.402631769</v>
      </c>
      <c r="K10" s="5">
        <v>1.46573036</v>
      </c>
      <c r="L10" s="5">
        <v>1.633647883</v>
      </c>
      <c r="M10" s="5">
        <v>1.79453466</v>
      </c>
      <c r="N10" s="5">
        <v>2.004867377</v>
      </c>
      <c r="O10" s="5">
        <v>2.259889507</v>
      </c>
      <c r="P10" s="5">
        <v>2.523390999</v>
      </c>
      <c r="Q10" s="5">
        <v>2.9648782849999997</v>
      </c>
      <c r="R10" s="5">
        <v>3.601281575</v>
      </c>
      <c r="S10" s="5">
        <v>4.338702602000001</v>
      </c>
      <c r="T10" s="5">
        <v>4.871214622</v>
      </c>
      <c r="U10" s="5">
        <v>5.85524</v>
      </c>
      <c r="V10" s="5">
        <v>6.4574300000000004</v>
      </c>
      <c r="W10" s="5">
        <v>7.47668</v>
      </c>
      <c r="X10" s="5">
        <v>8.62208</v>
      </c>
      <c r="Y10" s="5">
        <v>10.11902</v>
      </c>
      <c r="Z10" s="5">
        <v>10.95641</v>
      </c>
      <c r="AA10" s="5">
        <v>11.96896</v>
      </c>
      <c r="AB10" s="5">
        <v>12.91015</v>
      </c>
      <c r="AC10" s="5">
        <v>14.058879999999998</v>
      </c>
      <c r="AD10" s="5">
        <v>14.42634</v>
      </c>
      <c r="AE10" s="5">
        <v>15.08444</v>
      </c>
      <c r="AF10" s="5">
        <v>15.22361</v>
      </c>
      <c r="AG10" s="5">
        <v>15.97721</v>
      </c>
      <c r="AH10" s="5">
        <v>16.903119999999998</v>
      </c>
      <c r="AI10" s="5">
        <v>18.145880000000002</v>
      </c>
      <c r="AJ10" s="5">
        <v>19.282</v>
      </c>
      <c r="AK10" s="5">
        <v>20.031</v>
      </c>
      <c r="AL10" s="5">
        <v>20.839</v>
      </c>
      <c r="AM10" s="5">
        <v>22.544</v>
      </c>
      <c r="AN10" s="5">
        <v>23.389</v>
      </c>
      <c r="AO10" s="5">
        <v>24.043</v>
      </c>
      <c r="AP10" s="5">
        <v>24.906</v>
      </c>
      <c r="AQ10" s="5">
        <v>26.002</v>
      </c>
      <c r="AR10" s="5">
        <v>26.742</v>
      </c>
      <c r="AS10" s="5">
        <v>27.941</v>
      </c>
      <c r="AT10" s="5">
        <v>29.412</v>
      </c>
      <c r="AU10" s="5">
        <v>30.152</v>
      </c>
      <c r="AV10" s="5">
        <v>31.215</v>
      </c>
      <c r="AW10" s="5">
        <v>31.974</v>
      </c>
      <c r="AX10" s="1">
        <v>33.283</v>
      </c>
    </row>
    <row r="11" spans="1:50" ht="12.75" customHeight="1">
      <c r="A11" s="23" t="s">
        <v>8</v>
      </c>
      <c r="B11" s="5">
        <v>0.116975401</v>
      </c>
      <c r="C11" s="5">
        <v>0.120606215</v>
      </c>
      <c r="D11" s="5">
        <v>0.126147821</v>
      </c>
      <c r="E11" s="5">
        <v>0.14378596300000002</v>
      </c>
      <c r="F11" s="5">
        <v>0.16156605400000001</v>
      </c>
      <c r="G11" s="5">
        <v>0.17770606</v>
      </c>
      <c r="H11" s="5">
        <v>0.202248707</v>
      </c>
      <c r="I11" s="5">
        <v>0.222199303</v>
      </c>
      <c r="J11" s="5">
        <v>0.243274651</v>
      </c>
      <c r="K11" s="5">
        <v>0.288665969</v>
      </c>
      <c r="L11" s="5">
        <v>0.29530046299999996</v>
      </c>
      <c r="M11" s="5">
        <v>0.31845164</v>
      </c>
      <c r="N11" s="5">
        <v>0.402445496</v>
      </c>
      <c r="O11" s="5">
        <v>0.447329596</v>
      </c>
      <c r="P11" s="5">
        <v>0.496535259</v>
      </c>
      <c r="Q11" s="5">
        <v>0.576456117</v>
      </c>
      <c r="R11" s="5">
        <v>0.756269591</v>
      </c>
      <c r="S11" s="5">
        <v>0.887899036</v>
      </c>
      <c r="T11" s="5">
        <v>1.0746225489999999</v>
      </c>
      <c r="U11" s="5">
        <v>1.19024</v>
      </c>
      <c r="V11" s="5">
        <v>1.38277</v>
      </c>
      <c r="W11" s="5">
        <v>1.6981400000000002</v>
      </c>
      <c r="X11" s="5">
        <v>1.94622</v>
      </c>
      <c r="Y11" s="5">
        <v>2.30539</v>
      </c>
      <c r="Z11" s="5">
        <v>2.66309</v>
      </c>
      <c r="AA11" s="5">
        <v>3.2158</v>
      </c>
      <c r="AB11" s="5">
        <v>2.30545</v>
      </c>
      <c r="AC11" s="5">
        <v>2.40794</v>
      </c>
      <c r="AD11" s="5">
        <v>2.55286</v>
      </c>
      <c r="AE11" s="5">
        <v>2.6886799999999997</v>
      </c>
      <c r="AF11" s="5">
        <v>3.04833</v>
      </c>
      <c r="AG11" s="5">
        <v>3.30318</v>
      </c>
      <c r="AH11" s="5">
        <v>3.60853</v>
      </c>
      <c r="AI11" s="5">
        <v>3.9283099999999997</v>
      </c>
      <c r="AJ11" s="5">
        <v>4.172</v>
      </c>
      <c r="AK11" s="5">
        <v>4.674</v>
      </c>
      <c r="AL11" s="5">
        <v>5.585979999999999</v>
      </c>
      <c r="AM11" s="5">
        <v>5.96</v>
      </c>
      <c r="AN11" s="5">
        <v>5.797</v>
      </c>
      <c r="AO11" s="5">
        <v>5.753</v>
      </c>
      <c r="AP11" s="5">
        <v>5.827</v>
      </c>
      <c r="AQ11" s="5">
        <v>6.058</v>
      </c>
      <c r="AR11" s="5">
        <v>6.237</v>
      </c>
      <c r="AS11" s="5">
        <v>6.509</v>
      </c>
      <c r="AT11" s="5">
        <v>7.209</v>
      </c>
      <c r="AU11" s="5">
        <v>7.49</v>
      </c>
      <c r="AV11" s="5">
        <v>7.234</v>
      </c>
      <c r="AW11" s="5">
        <v>7.794</v>
      </c>
      <c r="AX11" s="1">
        <v>8.2</v>
      </c>
    </row>
    <row r="12" spans="1:50" ht="12.75" customHeight="1">
      <c r="A12" s="23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0.026</v>
      </c>
      <c r="AS12" s="5">
        <v>0.026</v>
      </c>
      <c r="AT12" s="5">
        <v>0.031</v>
      </c>
      <c r="AU12" s="5">
        <v>0.03</v>
      </c>
      <c r="AV12" s="5">
        <v>0.033</v>
      </c>
      <c r="AW12" s="5">
        <v>0.034</v>
      </c>
      <c r="AX12" s="1">
        <v>0.034</v>
      </c>
    </row>
    <row r="13" spans="1:50" ht="12.75" customHeight="1">
      <c r="A13" s="25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0.001337749</v>
      </c>
      <c r="U13" s="5">
        <v>0.053020000000000005</v>
      </c>
      <c r="V13" s="5">
        <v>0.054</v>
      </c>
      <c r="W13" s="5">
        <v>0.07891</v>
      </c>
      <c r="X13" s="5">
        <v>0.10878</v>
      </c>
      <c r="Y13" s="5">
        <v>0.11356000000000001</v>
      </c>
      <c r="Z13" s="5">
        <v>0.12478</v>
      </c>
      <c r="AA13" s="5">
        <v>0.14579</v>
      </c>
      <c r="AB13" s="5">
        <v>0.16293000000000002</v>
      </c>
      <c r="AC13" s="5">
        <v>0.14684999999999998</v>
      </c>
      <c r="AD13" s="5">
        <v>0.11891</v>
      </c>
      <c r="AE13" s="5">
        <v>0.10890999999999999</v>
      </c>
      <c r="AF13" s="5">
        <v>0.12188</v>
      </c>
      <c r="AG13" s="5">
        <v>0.11796</v>
      </c>
      <c r="AH13" s="5">
        <v>0.11596</v>
      </c>
      <c r="AI13" s="5">
        <v>0.10998000000000001</v>
      </c>
      <c r="AJ13" s="5">
        <v>0.087</v>
      </c>
      <c r="AK13" s="5">
        <v>0.106</v>
      </c>
      <c r="AL13" s="5">
        <v>0.109</v>
      </c>
      <c r="AM13" s="5">
        <v>0.085</v>
      </c>
      <c r="AN13" s="5">
        <v>0.115</v>
      </c>
      <c r="AO13" s="5">
        <v>0.141</v>
      </c>
      <c r="AP13" s="5">
        <v>0.103</v>
      </c>
      <c r="AQ13" s="5">
        <v>0.117</v>
      </c>
      <c r="AR13" s="5">
        <v>0.208</v>
      </c>
      <c r="AS13" s="5">
        <v>0.092</v>
      </c>
      <c r="AT13" s="5">
        <v>0.046</v>
      </c>
      <c r="AU13" s="5">
        <v>0.048</v>
      </c>
      <c r="AV13" s="5">
        <v>0.072</v>
      </c>
      <c r="AW13" s="5">
        <v>0.055</v>
      </c>
      <c r="AX13" s="1">
        <v>0.21</v>
      </c>
    </row>
    <row r="14" spans="1:50" ht="12.75" customHeight="1">
      <c r="A14" s="2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1"/>
    </row>
    <row r="15" spans="1:50" ht="12.75" customHeight="1">
      <c r="A15" s="22" t="s">
        <v>11</v>
      </c>
      <c r="B15" s="5">
        <v>0.510604702</v>
      </c>
      <c r="C15" s="5">
        <v>0.5162902707368421</v>
      </c>
      <c r="D15" s="5">
        <v>0.5265954214736843</v>
      </c>
      <c r="E15" s="5">
        <v>0.6008794822105264</v>
      </c>
      <c r="F15" s="5">
        <v>0.5662931389473685</v>
      </c>
      <c r="G15" s="5">
        <v>0.5246582066842108</v>
      </c>
      <c r="H15" s="5">
        <v>0.5865151824210528</v>
      </c>
      <c r="I15" s="5">
        <v>0.570291155157895</v>
      </c>
      <c r="J15" s="5">
        <v>0.7972544018947372</v>
      </c>
      <c r="K15" s="5">
        <v>0.9510421336315794</v>
      </c>
      <c r="L15" s="5">
        <v>1.0753722353684214</v>
      </c>
      <c r="M15" s="5">
        <v>1.0114059861052636</v>
      </c>
      <c r="N15" s="5">
        <v>0.9412111258421058</v>
      </c>
      <c r="O15" s="5">
        <v>0.8114290175789479</v>
      </c>
      <c r="P15" s="5">
        <v>0.86131520031579</v>
      </c>
      <c r="Q15" s="5">
        <v>1.1560662590526323</v>
      </c>
      <c r="R15" s="5">
        <v>2.0218550827894743</v>
      </c>
      <c r="S15" s="5">
        <v>2.1243555695263163</v>
      </c>
      <c r="T15" s="5">
        <v>2.7676425352631586</v>
      </c>
      <c r="U15" s="5">
        <v>3.56593</v>
      </c>
      <c r="V15" s="5">
        <v>4.4809399999999995</v>
      </c>
      <c r="W15" s="5">
        <v>5.45294</v>
      </c>
      <c r="X15" s="5">
        <v>8.60394</v>
      </c>
      <c r="Y15" s="5">
        <v>10.16193</v>
      </c>
      <c r="Z15" s="5">
        <v>14.22094</v>
      </c>
      <c r="AA15" s="5">
        <v>16.31394</v>
      </c>
      <c r="AB15" s="5">
        <v>18.93994</v>
      </c>
      <c r="AC15" s="5">
        <v>20.60494</v>
      </c>
      <c r="AD15" s="5">
        <v>20.876939999999998</v>
      </c>
      <c r="AE15" s="5">
        <v>21.66294</v>
      </c>
      <c r="AF15" s="5">
        <v>24.141939999999998</v>
      </c>
      <c r="AG15" s="5">
        <v>27.62194</v>
      </c>
      <c r="AH15" s="5">
        <v>30.07593</v>
      </c>
      <c r="AI15" s="5">
        <v>33.166940000000004</v>
      </c>
      <c r="AJ15" s="5">
        <v>36.552949999999996</v>
      </c>
      <c r="AK15" s="5">
        <v>38.6532</v>
      </c>
      <c r="AL15" s="5">
        <v>41.41997</v>
      </c>
      <c r="AM15" s="5">
        <v>44.10276</v>
      </c>
      <c r="AN15" s="5">
        <v>44.00168</v>
      </c>
      <c r="AO15" s="5">
        <v>44.15417</v>
      </c>
      <c r="AP15" s="5">
        <v>41.331</v>
      </c>
      <c r="AQ15" s="5">
        <v>42.043</v>
      </c>
      <c r="AR15" s="5">
        <v>45.673</v>
      </c>
      <c r="AS15" s="5">
        <v>45.805</v>
      </c>
      <c r="AT15" s="5">
        <v>45.157999999999994</v>
      </c>
      <c r="AU15" s="5">
        <v>46.08</v>
      </c>
      <c r="AV15" s="5">
        <v>46.086999999999996</v>
      </c>
      <c r="AW15" s="5">
        <v>46.122</v>
      </c>
      <c r="AX15" s="1">
        <v>51.755</v>
      </c>
    </row>
    <row r="16" spans="1:50" ht="12.75" customHeight="1">
      <c r="A16" s="2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"/>
    </row>
    <row r="17" spans="1:50" ht="12.75" customHeight="1">
      <c r="A17" s="22" t="s">
        <v>12</v>
      </c>
      <c r="B17" s="5">
        <v>7.1059010418308945</v>
      </c>
      <c r="C17" s="5">
        <v>7.804169057316716</v>
      </c>
      <c r="D17" s="5">
        <v>8.831524163390279</v>
      </c>
      <c r="E17" s="5">
        <v>10.224073253365905</v>
      </c>
      <c r="F17" s="5">
        <v>11.70842170021243</v>
      </c>
      <c r="G17" s="5">
        <v>13.121291624516552</v>
      </c>
      <c r="H17" s="5">
        <v>14.567149605207327</v>
      </c>
      <c r="I17" s="5">
        <v>16.048756587974985</v>
      </c>
      <c r="J17" s="5">
        <v>17.692702298066514</v>
      </c>
      <c r="K17" s="5">
        <v>20.237255926592308</v>
      </c>
      <c r="L17" s="5">
        <v>22.866221591231167</v>
      </c>
      <c r="M17" s="5">
        <v>24.75996627283832</v>
      </c>
      <c r="N17" s="5">
        <v>26.93066335123821</v>
      </c>
      <c r="O17" s="5">
        <v>30.028076523293805</v>
      </c>
      <c r="P17" s="5">
        <v>35.40718763313781</v>
      </c>
      <c r="Q17" s="5">
        <v>41.65863674179818</v>
      </c>
      <c r="R17" s="5">
        <v>52.96722528303967</v>
      </c>
      <c r="S17" s="5">
        <v>62.32054845380458</v>
      </c>
      <c r="T17" s="5">
        <v>69.06836401916813</v>
      </c>
      <c r="U17" s="5">
        <v>76.12558</v>
      </c>
      <c r="V17" s="5">
        <v>87.69112</v>
      </c>
      <c r="W17" s="5">
        <v>100.63293</v>
      </c>
      <c r="X17" s="5">
        <v>121.22480999999999</v>
      </c>
      <c r="Y17" s="5">
        <v>143.08532000000008</v>
      </c>
      <c r="Z17" s="5">
        <v>159.78671000000006</v>
      </c>
      <c r="AA17" s="5">
        <v>180.14990999999998</v>
      </c>
      <c r="AB17" s="5">
        <v>195.77057000000002</v>
      </c>
      <c r="AC17" s="5">
        <v>209.26568999999995</v>
      </c>
      <c r="AD17" s="5">
        <v>217.69057</v>
      </c>
      <c r="AE17" s="5">
        <v>231.75207999999998</v>
      </c>
      <c r="AF17" s="5">
        <v>242.76721</v>
      </c>
      <c r="AG17" s="5">
        <v>260.50655</v>
      </c>
      <c r="AH17" s="5">
        <v>274.74362</v>
      </c>
      <c r="AI17" s="5">
        <v>293.39984</v>
      </c>
      <c r="AJ17" s="5">
        <v>316.98379000000006</v>
      </c>
      <c r="AK17" s="5">
        <v>322.42155000000014</v>
      </c>
      <c r="AL17" s="5">
        <v>334.60190999999986</v>
      </c>
      <c r="AM17" s="5">
        <v>340.15566</v>
      </c>
      <c r="AN17" s="5">
        <v>354.35791</v>
      </c>
      <c r="AO17" s="5">
        <v>360.19537</v>
      </c>
      <c r="AP17" s="5">
        <v>373.787</v>
      </c>
      <c r="AQ17" s="5">
        <v>383.047</v>
      </c>
      <c r="AR17" s="5">
        <v>400.586</v>
      </c>
      <c r="AS17" s="5">
        <v>427.801</v>
      </c>
      <c r="AT17" s="5">
        <v>449.343</v>
      </c>
      <c r="AU17" s="5">
        <v>469.179</v>
      </c>
      <c r="AV17" s="5">
        <v>490.988</v>
      </c>
      <c r="AW17" s="5">
        <v>510.427</v>
      </c>
      <c r="AX17" s="1">
        <v>527.365</v>
      </c>
    </row>
    <row r="18" spans="1:50" ht="12.75" customHeight="1">
      <c r="A18" s="27" t="s">
        <v>13</v>
      </c>
      <c r="B18" s="5">
        <v>4.14537713</v>
      </c>
      <c r="C18" s="5">
        <v>4.539643323</v>
      </c>
      <c r="D18" s="5">
        <v>5.098336686</v>
      </c>
      <c r="E18" s="5">
        <v>6.10709794</v>
      </c>
      <c r="F18" s="5">
        <v>7.262190245</v>
      </c>
      <c r="G18" s="5">
        <v>8.190869024</v>
      </c>
      <c r="H18" s="5">
        <v>8.9832134</v>
      </c>
      <c r="I18" s="5">
        <v>9.756822535</v>
      </c>
      <c r="J18" s="5">
        <v>10.663181829</v>
      </c>
      <c r="K18" s="5">
        <v>12.127437828</v>
      </c>
      <c r="L18" s="5">
        <v>13.738226275</v>
      </c>
      <c r="M18" s="5">
        <v>15.084900883</v>
      </c>
      <c r="N18" s="5">
        <v>16.803142306</v>
      </c>
      <c r="O18" s="5">
        <v>18.968022416</v>
      </c>
      <c r="P18" s="5">
        <v>21.890726395</v>
      </c>
      <c r="Q18" s="5">
        <v>25.877019313</v>
      </c>
      <c r="R18" s="5">
        <v>32.637722773</v>
      </c>
      <c r="S18" s="5">
        <v>37.623737922000004</v>
      </c>
      <c r="T18" s="5">
        <v>43.383133029999996</v>
      </c>
      <c r="U18" s="5">
        <v>51.121</v>
      </c>
      <c r="V18" s="5">
        <v>58.541</v>
      </c>
      <c r="W18" s="5">
        <v>67.798</v>
      </c>
      <c r="X18" s="5">
        <v>80.85</v>
      </c>
      <c r="Y18" s="5">
        <v>96.407</v>
      </c>
      <c r="Z18" s="5">
        <v>107.885</v>
      </c>
      <c r="AA18" s="5">
        <v>118.666</v>
      </c>
      <c r="AB18" s="5">
        <v>128.789</v>
      </c>
      <c r="AC18" s="5">
        <v>136.96</v>
      </c>
      <c r="AD18" s="5">
        <v>141.638</v>
      </c>
      <c r="AE18" s="5">
        <v>150.432</v>
      </c>
      <c r="AF18" s="5">
        <v>159.168</v>
      </c>
      <c r="AG18" s="5">
        <v>169.182</v>
      </c>
      <c r="AH18" s="5">
        <v>180.037</v>
      </c>
      <c r="AI18" s="5">
        <v>190.847</v>
      </c>
      <c r="AJ18" s="5">
        <v>201.573</v>
      </c>
      <c r="AK18" s="5">
        <v>207.681</v>
      </c>
      <c r="AL18" s="5">
        <v>214.149</v>
      </c>
      <c r="AM18" s="5">
        <v>221.12</v>
      </c>
      <c r="AN18" s="5">
        <v>229.187</v>
      </c>
      <c r="AO18" s="5">
        <v>234.416</v>
      </c>
      <c r="AP18" s="5">
        <v>241.446</v>
      </c>
      <c r="AQ18" s="5">
        <v>246.931</v>
      </c>
      <c r="AR18" s="5">
        <v>255.304</v>
      </c>
      <c r="AS18" s="5">
        <v>268.625</v>
      </c>
      <c r="AT18" s="5">
        <v>279.56</v>
      </c>
      <c r="AU18" s="5">
        <v>291.89</v>
      </c>
      <c r="AV18" s="5">
        <v>304.865</v>
      </c>
      <c r="AW18" s="5">
        <v>318.425</v>
      </c>
      <c r="AX18" s="1">
        <v>330.041</v>
      </c>
    </row>
    <row r="19" spans="1:50" ht="12.75" customHeight="1">
      <c r="A19" s="27" t="s">
        <v>14</v>
      </c>
      <c r="B19" s="5">
        <v>0.7238805748308955</v>
      </c>
      <c r="C19" s="5">
        <v>0.7915938413167163</v>
      </c>
      <c r="D19" s="5">
        <v>0.9084349813902788</v>
      </c>
      <c r="E19" s="5">
        <v>1.024399949365905</v>
      </c>
      <c r="F19" s="5">
        <v>1.2128106312124307</v>
      </c>
      <c r="G19" s="5">
        <v>1.403414511516552</v>
      </c>
      <c r="H19" s="5">
        <v>1.6014358212073263</v>
      </c>
      <c r="I19" s="5">
        <v>1.8145077909749856</v>
      </c>
      <c r="J19" s="5">
        <v>2.055020719066517</v>
      </c>
      <c r="K19" s="5">
        <v>2.324606961592308</v>
      </c>
      <c r="L19" s="5">
        <v>2.7472971962311674</v>
      </c>
      <c r="M19" s="5">
        <v>3.235980488838321</v>
      </c>
      <c r="N19" s="5">
        <v>3.715758620238206</v>
      </c>
      <c r="O19" s="5">
        <v>4.235427557293806</v>
      </c>
      <c r="P19" s="5">
        <v>5.410456908137805</v>
      </c>
      <c r="Q19" s="5">
        <v>6.50567728979818</v>
      </c>
      <c r="R19" s="5">
        <v>8.184426473039665</v>
      </c>
      <c r="S19" s="5">
        <v>9.43276837780456</v>
      </c>
      <c r="T19" s="5">
        <v>10.62055265616813</v>
      </c>
      <c r="U19" s="5">
        <v>11.48811</v>
      </c>
      <c r="V19" s="5">
        <v>13.19635</v>
      </c>
      <c r="W19" s="5">
        <v>15.43927</v>
      </c>
      <c r="X19" s="5">
        <v>18.88284</v>
      </c>
      <c r="Y19" s="5">
        <v>22.06918000000006</v>
      </c>
      <c r="Z19" s="5">
        <v>24.63776000000006</v>
      </c>
      <c r="AA19" s="5">
        <v>28.06768</v>
      </c>
      <c r="AB19" s="5">
        <v>31.67205</v>
      </c>
      <c r="AC19" s="5">
        <v>34.89873999999995</v>
      </c>
      <c r="AD19" s="5">
        <v>36.368809999999996</v>
      </c>
      <c r="AE19" s="5">
        <v>40.04491</v>
      </c>
      <c r="AF19" s="5">
        <v>42.53197</v>
      </c>
      <c r="AG19" s="5">
        <v>44.98668</v>
      </c>
      <c r="AH19" s="5">
        <v>48.05799</v>
      </c>
      <c r="AI19" s="5">
        <v>50.8001</v>
      </c>
      <c r="AJ19" s="5">
        <v>53.86432</v>
      </c>
      <c r="AK19" s="5">
        <v>55.41355000000011</v>
      </c>
      <c r="AL19" s="5">
        <v>58.06890999999992</v>
      </c>
      <c r="AM19" s="5">
        <v>60.115660000000005</v>
      </c>
      <c r="AN19" s="5">
        <v>62.69691</v>
      </c>
      <c r="AO19" s="5">
        <v>65.10137</v>
      </c>
      <c r="AP19" s="5">
        <v>67.236</v>
      </c>
      <c r="AQ19" s="5">
        <v>71.352</v>
      </c>
      <c r="AR19" s="5">
        <v>76.233</v>
      </c>
      <c r="AS19" s="5">
        <v>82.07199999999999</v>
      </c>
      <c r="AT19" s="5">
        <v>88.29400000000001</v>
      </c>
      <c r="AU19" s="5">
        <v>93.374</v>
      </c>
      <c r="AV19" s="5">
        <v>97.357</v>
      </c>
      <c r="AW19" s="5">
        <v>101.822</v>
      </c>
      <c r="AX19" s="1">
        <v>106.877</v>
      </c>
    </row>
    <row r="20" spans="1:50" ht="12.75" customHeight="1">
      <c r="A20" s="27" t="s">
        <v>15</v>
      </c>
      <c r="B20" s="5">
        <v>0.746530663</v>
      </c>
      <c r="C20" s="5">
        <v>0.85437393</v>
      </c>
      <c r="D20" s="5">
        <v>1.108233407</v>
      </c>
      <c r="E20" s="5">
        <v>1.3134698710000001</v>
      </c>
      <c r="F20" s="5">
        <v>1.467657988</v>
      </c>
      <c r="G20" s="5">
        <v>1.511455544</v>
      </c>
      <c r="H20" s="5">
        <v>1.717308249</v>
      </c>
      <c r="I20" s="5">
        <v>1.8919228270000001</v>
      </c>
      <c r="J20" s="5">
        <v>2.020643785</v>
      </c>
      <c r="K20" s="5">
        <v>2.635521136</v>
      </c>
      <c r="L20" s="5">
        <v>2.7122410610000003</v>
      </c>
      <c r="M20" s="5">
        <v>2.539790152</v>
      </c>
      <c r="N20" s="5">
        <v>2.3444220770000004</v>
      </c>
      <c r="O20" s="5">
        <v>2.670719858</v>
      </c>
      <c r="P20" s="5">
        <v>3.2997839840000003</v>
      </c>
      <c r="Q20" s="5">
        <v>3.635275407</v>
      </c>
      <c r="R20" s="5">
        <v>4.745930755000001</v>
      </c>
      <c r="S20" s="5">
        <v>5.624358884</v>
      </c>
      <c r="T20" s="5">
        <v>6.589454947</v>
      </c>
      <c r="U20" s="5">
        <v>6.9829099999999995</v>
      </c>
      <c r="V20" s="5">
        <v>8.01014</v>
      </c>
      <c r="W20" s="5">
        <v>8.93056</v>
      </c>
      <c r="X20" s="5">
        <v>10.900319999999999</v>
      </c>
      <c r="Y20" s="5">
        <v>12.73752</v>
      </c>
      <c r="Z20" s="5">
        <v>14.26111</v>
      </c>
      <c r="AA20" s="5">
        <v>18.35726</v>
      </c>
      <c r="AB20" s="5">
        <v>18.47352</v>
      </c>
      <c r="AC20" s="5">
        <v>20.40412</v>
      </c>
      <c r="AD20" s="5">
        <v>20.25215</v>
      </c>
      <c r="AE20" s="5">
        <v>18.25621</v>
      </c>
      <c r="AF20" s="5">
        <v>17.79736</v>
      </c>
      <c r="AG20" s="5">
        <v>18.15077</v>
      </c>
      <c r="AH20" s="5">
        <v>18.19002</v>
      </c>
      <c r="AI20" s="5">
        <v>18.21117</v>
      </c>
      <c r="AJ20" s="5">
        <v>19.194470000000003</v>
      </c>
      <c r="AK20" s="5">
        <v>18.695</v>
      </c>
      <c r="AL20" s="5">
        <v>18.854</v>
      </c>
      <c r="AM20" s="5">
        <v>19.418</v>
      </c>
      <c r="AN20" s="5">
        <v>19.135</v>
      </c>
      <c r="AO20" s="5">
        <v>19.605</v>
      </c>
      <c r="AP20" s="5">
        <v>20.751</v>
      </c>
      <c r="AQ20" s="5">
        <v>21.202</v>
      </c>
      <c r="AR20" s="5">
        <v>23.227</v>
      </c>
      <c r="AS20" s="5">
        <v>25.897</v>
      </c>
      <c r="AT20" s="5">
        <v>25.715</v>
      </c>
      <c r="AU20" s="5">
        <v>24.71</v>
      </c>
      <c r="AV20" s="5">
        <v>24.403</v>
      </c>
      <c r="AW20" s="5">
        <v>25.426</v>
      </c>
      <c r="AX20" s="1">
        <v>26.141</v>
      </c>
    </row>
    <row r="21" spans="1:50" ht="12.75" customHeight="1">
      <c r="A21" s="22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1">
        <v>0.001</v>
      </c>
    </row>
    <row r="22" spans="1:50" ht="12.75" customHeight="1">
      <c r="A22" s="22" t="s">
        <v>17</v>
      </c>
      <c r="B22" s="5">
        <v>0.552252674</v>
      </c>
      <c r="C22" s="5">
        <v>0.6747079629999999</v>
      </c>
      <c r="D22" s="5">
        <v>0.7514990890000001</v>
      </c>
      <c r="E22" s="5">
        <v>0.720905493</v>
      </c>
      <c r="F22" s="5">
        <v>0.6484028359999999</v>
      </c>
      <c r="G22" s="5">
        <v>0.768412545</v>
      </c>
      <c r="H22" s="5">
        <v>0.884442135</v>
      </c>
      <c r="I22" s="5">
        <v>0.897113435</v>
      </c>
      <c r="J22" s="5">
        <v>0.995465965</v>
      </c>
      <c r="K22" s="5">
        <v>1.169370001</v>
      </c>
      <c r="L22" s="5">
        <v>1.386997059</v>
      </c>
      <c r="M22" s="5">
        <v>1.6410547489999998</v>
      </c>
      <c r="N22" s="5">
        <v>1.912250348</v>
      </c>
      <c r="O22" s="5">
        <v>1.662876692</v>
      </c>
      <c r="P22" s="5">
        <v>1.904960346</v>
      </c>
      <c r="Q22" s="5">
        <v>2.173174732</v>
      </c>
      <c r="R22" s="5">
        <v>2.747805282</v>
      </c>
      <c r="S22" s="5">
        <v>3.06562327</v>
      </c>
      <c r="T22" s="5">
        <v>3.3873133859999998</v>
      </c>
      <c r="U22" s="5">
        <v>4.13856</v>
      </c>
      <c r="V22" s="5">
        <v>4.75363</v>
      </c>
      <c r="W22" s="5">
        <v>5.130100000000006</v>
      </c>
      <c r="X22" s="5">
        <v>6.373649999999994</v>
      </c>
      <c r="Y22" s="5">
        <v>7.86862000000001</v>
      </c>
      <c r="Z22" s="5">
        <v>8.99784</v>
      </c>
      <c r="AA22" s="5">
        <v>10.215969999999999</v>
      </c>
      <c r="AB22" s="5">
        <v>11.842</v>
      </c>
      <c r="AC22" s="5">
        <v>11.48683</v>
      </c>
      <c r="AD22" s="5">
        <v>12.35561</v>
      </c>
      <c r="AE22" s="5">
        <v>14.88097</v>
      </c>
      <c r="AF22" s="5">
        <v>15.23688</v>
      </c>
      <c r="AG22" s="5">
        <v>17.0461</v>
      </c>
      <c r="AH22" s="5">
        <v>19.68461</v>
      </c>
      <c r="AI22" s="5">
        <v>22.96657</v>
      </c>
      <c r="AJ22" s="5">
        <v>24.944</v>
      </c>
      <c r="AK22" s="5">
        <v>26.546</v>
      </c>
      <c r="AL22" s="5">
        <v>26.654</v>
      </c>
      <c r="AM22" s="5">
        <v>28.456</v>
      </c>
      <c r="AN22" s="5">
        <v>28.171</v>
      </c>
      <c r="AO22" s="5">
        <v>30.507</v>
      </c>
      <c r="AP22" s="5">
        <v>30.649</v>
      </c>
      <c r="AQ22" s="5">
        <v>33.151</v>
      </c>
      <c r="AR22" s="5">
        <v>34.719</v>
      </c>
      <c r="AS22" s="5">
        <v>39.533</v>
      </c>
      <c r="AT22" s="5">
        <v>44.467</v>
      </c>
      <c r="AU22" s="5">
        <v>46.675</v>
      </c>
      <c r="AV22" s="5">
        <v>50.894</v>
      </c>
      <c r="AW22" s="5">
        <v>51.885</v>
      </c>
      <c r="AX22" s="1">
        <v>52.005</v>
      </c>
    </row>
    <row r="23" spans="1:50" ht="12.75" customHeight="1">
      <c r="A23" s="27" t="s">
        <v>18</v>
      </c>
      <c r="B23" s="5">
        <v>0.93786</v>
      </c>
      <c r="C23" s="5">
        <v>0.9438500000000001</v>
      </c>
      <c r="D23" s="5">
        <v>0.96502</v>
      </c>
      <c r="E23" s="5">
        <v>1.0582</v>
      </c>
      <c r="F23" s="5">
        <v>1.11736</v>
      </c>
      <c r="G23" s="5">
        <v>1.2471400000000001</v>
      </c>
      <c r="H23" s="5">
        <v>1.38075</v>
      </c>
      <c r="I23" s="5">
        <v>1.68839</v>
      </c>
      <c r="J23" s="5">
        <v>1.95839</v>
      </c>
      <c r="K23" s="5">
        <v>1.9803199999999999</v>
      </c>
      <c r="L23" s="5">
        <v>2.28146</v>
      </c>
      <c r="M23" s="5">
        <v>2.25824</v>
      </c>
      <c r="N23" s="5">
        <v>2.15509</v>
      </c>
      <c r="O23" s="5">
        <v>2.4910300000000003</v>
      </c>
      <c r="P23" s="5">
        <v>2.90126</v>
      </c>
      <c r="Q23" s="5">
        <v>3.4674899999999997</v>
      </c>
      <c r="R23" s="5">
        <v>4.65134</v>
      </c>
      <c r="S23" s="5">
        <v>6.57406</v>
      </c>
      <c r="T23" s="5">
        <v>5.08791</v>
      </c>
      <c r="U23" s="5">
        <v>2.395</v>
      </c>
      <c r="V23" s="5">
        <v>3.19</v>
      </c>
      <c r="W23" s="5">
        <v>3.335</v>
      </c>
      <c r="X23" s="5">
        <v>4.218</v>
      </c>
      <c r="Y23" s="5">
        <v>4.003</v>
      </c>
      <c r="Z23" s="5">
        <v>4.005</v>
      </c>
      <c r="AA23" s="5">
        <v>4.843</v>
      </c>
      <c r="AB23" s="5">
        <v>4.994</v>
      </c>
      <c r="AC23" s="5">
        <v>5.516</v>
      </c>
      <c r="AD23" s="5">
        <v>7.076</v>
      </c>
      <c r="AE23" s="5">
        <v>8.13799</v>
      </c>
      <c r="AF23" s="5">
        <v>8.033</v>
      </c>
      <c r="AG23" s="5">
        <v>11.141</v>
      </c>
      <c r="AH23" s="5">
        <v>8.774</v>
      </c>
      <c r="AI23" s="5">
        <v>10.575</v>
      </c>
      <c r="AJ23" s="5">
        <v>17.408</v>
      </c>
      <c r="AK23" s="5">
        <v>14.086</v>
      </c>
      <c r="AL23" s="5">
        <v>16.876</v>
      </c>
      <c r="AM23" s="5">
        <v>11.046</v>
      </c>
      <c r="AN23" s="5">
        <v>15.168</v>
      </c>
      <c r="AO23" s="5">
        <v>10.566</v>
      </c>
      <c r="AP23" s="5">
        <v>13.705</v>
      </c>
      <c r="AQ23" s="5">
        <v>10.411</v>
      </c>
      <c r="AR23" s="5">
        <v>11.103</v>
      </c>
      <c r="AS23" s="5">
        <v>11.674000000000001</v>
      </c>
      <c r="AT23" s="5">
        <v>11.307000000000002</v>
      </c>
      <c r="AU23" s="5">
        <v>12.53</v>
      </c>
      <c r="AV23" s="5">
        <v>13.468999999999998</v>
      </c>
      <c r="AW23" s="5">
        <v>12.869</v>
      </c>
      <c r="AX23" s="1">
        <v>12.3</v>
      </c>
    </row>
    <row r="24" spans="1:50" ht="12.75" customHeight="1">
      <c r="A24" s="2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1"/>
    </row>
    <row r="25" spans="1:50" ht="12.75" customHeight="1">
      <c r="A25" s="22" t="s">
        <v>19</v>
      </c>
      <c r="B25" s="5">
        <v>1.2345372010000002</v>
      </c>
      <c r="C25" s="5">
        <v>1.413015495</v>
      </c>
      <c r="D25" s="5">
        <v>1.6582525000000001</v>
      </c>
      <c r="E25" s="5">
        <v>2.02890187</v>
      </c>
      <c r="F25" s="5">
        <v>2.418064619</v>
      </c>
      <c r="G25" s="5">
        <v>2.876798214</v>
      </c>
      <c r="H25" s="5">
        <v>3.26878689</v>
      </c>
      <c r="I25" s="5">
        <v>3.461236162</v>
      </c>
      <c r="J25" s="5">
        <v>3.838758105</v>
      </c>
      <c r="K25" s="5">
        <v>4.383240548</v>
      </c>
      <c r="L25" s="5">
        <v>4.536386761</v>
      </c>
      <c r="M25" s="5">
        <v>5.006665642</v>
      </c>
      <c r="N25" s="5">
        <v>5.420886932</v>
      </c>
      <c r="O25" s="5">
        <v>6.082603066</v>
      </c>
      <c r="P25" s="5">
        <v>6.4051796969999995</v>
      </c>
      <c r="Q25" s="5">
        <v>7.493796221999999</v>
      </c>
      <c r="R25" s="5">
        <v>9.440753962</v>
      </c>
      <c r="S25" s="5">
        <v>10.519772241</v>
      </c>
      <c r="T25" s="5">
        <v>10.098311398</v>
      </c>
      <c r="U25" s="5">
        <v>10.98739</v>
      </c>
      <c r="V25" s="5">
        <v>12.778450000000001</v>
      </c>
      <c r="W25" s="5">
        <v>14.97536</v>
      </c>
      <c r="X25" s="5">
        <v>16.96754</v>
      </c>
      <c r="Y25" s="5">
        <v>20.25432</v>
      </c>
      <c r="Z25" s="5">
        <v>20.750069999999997</v>
      </c>
      <c r="AA25" s="5">
        <v>21.80705</v>
      </c>
      <c r="AB25" s="5">
        <v>25.04093</v>
      </c>
      <c r="AC25" s="5">
        <v>26.67453</v>
      </c>
      <c r="AD25" s="5">
        <v>26.89495</v>
      </c>
      <c r="AE25" s="5">
        <v>32.16516</v>
      </c>
      <c r="AF25" s="5">
        <v>35.37832</v>
      </c>
      <c r="AG25" s="5">
        <v>37.36892</v>
      </c>
      <c r="AH25" s="5">
        <v>40.39067</v>
      </c>
      <c r="AI25" s="5">
        <v>40.80451</v>
      </c>
      <c r="AJ25" s="5">
        <v>37.655</v>
      </c>
      <c r="AK25" s="5">
        <v>40.263</v>
      </c>
      <c r="AL25" s="5">
        <v>40.257</v>
      </c>
      <c r="AM25" s="5">
        <v>40.388000000000005</v>
      </c>
      <c r="AN25" s="5">
        <v>36.509</v>
      </c>
      <c r="AO25" s="5">
        <v>40.422000000000004</v>
      </c>
      <c r="AP25" s="5">
        <v>42.623000000000005</v>
      </c>
      <c r="AQ25" s="5">
        <v>46.189</v>
      </c>
      <c r="AR25" s="5">
        <v>46.196</v>
      </c>
      <c r="AS25" s="5">
        <v>47.351</v>
      </c>
      <c r="AT25" s="5">
        <v>50.916</v>
      </c>
      <c r="AU25" s="5">
        <v>53.689</v>
      </c>
      <c r="AV25" s="5">
        <v>59.381</v>
      </c>
      <c r="AW25" s="5">
        <v>60.669</v>
      </c>
      <c r="AX25" s="1">
        <v>64.415</v>
      </c>
    </row>
    <row r="26" spans="1:50" ht="12.75" customHeight="1">
      <c r="A26" s="22" t="s">
        <v>20</v>
      </c>
      <c r="B26" s="5">
        <v>1.20756</v>
      </c>
      <c r="C26" s="5">
        <v>1.3540699999999999</v>
      </c>
      <c r="D26" s="5">
        <v>1.6011600000000001</v>
      </c>
      <c r="E26" s="5">
        <v>1.95383</v>
      </c>
      <c r="F26" s="5">
        <v>2.31925</v>
      </c>
      <c r="G26" s="5">
        <v>2.7541100000000003</v>
      </c>
      <c r="H26" s="5">
        <v>3.14076</v>
      </c>
      <c r="I26" s="5">
        <v>3.27613</v>
      </c>
      <c r="J26" s="5">
        <v>3.6495</v>
      </c>
      <c r="K26" s="5">
        <v>3.78375</v>
      </c>
      <c r="L26" s="5">
        <v>4.13624</v>
      </c>
      <c r="M26" s="5">
        <v>4.62092</v>
      </c>
      <c r="N26" s="5">
        <v>4.92877</v>
      </c>
      <c r="O26" s="5">
        <v>5.2962</v>
      </c>
      <c r="P26" s="5">
        <v>5.99015</v>
      </c>
      <c r="Q26" s="5">
        <v>7.1350299999999995</v>
      </c>
      <c r="R26" s="5">
        <v>8.74925</v>
      </c>
      <c r="S26" s="5">
        <v>10.03065</v>
      </c>
      <c r="T26" s="5">
        <v>9.978110000000001</v>
      </c>
      <c r="U26" s="5">
        <v>10.526</v>
      </c>
      <c r="V26" s="5">
        <v>11.957</v>
      </c>
      <c r="W26" s="5">
        <v>14.005</v>
      </c>
      <c r="X26" s="5">
        <v>16.007</v>
      </c>
      <c r="Y26" s="5">
        <v>18.989</v>
      </c>
      <c r="Z26" s="5">
        <v>19.569</v>
      </c>
      <c r="AA26" s="5">
        <v>20.896</v>
      </c>
      <c r="AB26" s="5">
        <v>23.487</v>
      </c>
      <c r="AC26" s="5">
        <v>25.001</v>
      </c>
      <c r="AD26" s="5">
        <v>26.771</v>
      </c>
      <c r="AE26" s="5">
        <v>31.222</v>
      </c>
      <c r="AF26" s="5">
        <v>33.71</v>
      </c>
      <c r="AG26" s="5">
        <v>35.584</v>
      </c>
      <c r="AH26" s="5">
        <v>38.772</v>
      </c>
      <c r="AI26" s="5">
        <v>39.764</v>
      </c>
      <c r="AJ26" s="5">
        <v>38.824</v>
      </c>
      <c r="AK26" s="5">
        <v>39.44</v>
      </c>
      <c r="AL26" s="5">
        <v>38.032</v>
      </c>
      <c r="AM26" s="5">
        <v>38.825</v>
      </c>
      <c r="AN26" s="5">
        <v>36.83</v>
      </c>
      <c r="AO26" s="5">
        <v>37.447</v>
      </c>
      <c r="AP26" s="5">
        <v>40.124</v>
      </c>
      <c r="AQ26" s="5">
        <v>44.458</v>
      </c>
      <c r="AR26" s="5">
        <v>45.061</v>
      </c>
      <c r="AS26" s="5">
        <v>45.322</v>
      </c>
      <c r="AT26" s="5">
        <v>48.989</v>
      </c>
      <c r="AU26" s="5">
        <v>51.591</v>
      </c>
      <c r="AV26" s="5">
        <v>56.957</v>
      </c>
      <c r="AW26" s="5">
        <v>58.205</v>
      </c>
      <c r="AX26" s="1">
        <v>61.764</v>
      </c>
    </row>
    <row r="27" spans="1:50" ht="12.75" customHeight="1">
      <c r="A27" s="22" t="s">
        <v>21</v>
      </c>
      <c r="B27" s="5">
        <v>0.02697720100000015</v>
      </c>
      <c r="C27" s="5">
        <v>0.05894549500000017</v>
      </c>
      <c r="D27" s="5">
        <v>0.057092500000000004</v>
      </c>
      <c r="E27" s="5">
        <v>0.07507186999999999</v>
      </c>
      <c r="F27" s="5">
        <v>0.09881461900000021</v>
      </c>
      <c r="G27" s="5">
        <v>0.1226882139999998</v>
      </c>
      <c r="H27" s="5">
        <v>0.12802688999999964</v>
      </c>
      <c r="I27" s="5">
        <v>0.18510616200000005</v>
      </c>
      <c r="J27" s="5">
        <v>0.1892581049999999</v>
      </c>
      <c r="K27" s="5">
        <v>0.5994905479999998</v>
      </c>
      <c r="L27" s="5">
        <v>0.40014676099999996</v>
      </c>
      <c r="M27" s="5">
        <v>0.3857456419999999</v>
      </c>
      <c r="N27" s="5">
        <v>0.4921169319999999</v>
      </c>
      <c r="O27" s="5">
        <v>0.7864030659999999</v>
      </c>
      <c r="P27" s="5">
        <v>0.4150296969999999</v>
      </c>
      <c r="Q27" s="5">
        <v>0.3587662220000002</v>
      </c>
      <c r="R27" s="5">
        <v>0.6915039620000006</v>
      </c>
      <c r="S27" s="5">
        <v>0.48912224100000096</v>
      </c>
      <c r="T27" s="5">
        <v>0.12020139799999924</v>
      </c>
      <c r="U27" s="5">
        <v>0.46138999999999997</v>
      </c>
      <c r="V27" s="5">
        <v>0.82145</v>
      </c>
      <c r="W27" s="5">
        <v>0.97036</v>
      </c>
      <c r="X27" s="5">
        <v>0.96054</v>
      </c>
      <c r="Y27" s="5">
        <v>1.26532</v>
      </c>
      <c r="Z27" s="5">
        <v>1.1810699999999998</v>
      </c>
      <c r="AA27" s="5">
        <v>0.9110499999999999</v>
      </c>
      <c r="AB27" s="5">
        <v>1.55393</v>
      </c>
      <c r="AC27" s="5">
        <v>1.67353</v>
      </c>
      <c r="AD27" s="5">
        <v>0.12395</v>
      </c>
      <c r="AE27" s="5">
        <v>0.94316</v>
      </c>
      <c r="AF27" s="5">
        <v>1.66832</v>
      </c>
      <c r="AG27" s="5">
        <v>1.78492</v>
      </c>
      <c r="AH27" s="5">
        <v>1.61867</v>
      </c>
      <c r="AI27" s="5">
        <v>1.04051</v>
      </c>
      <c r="AJ27" s="5">
        <v>-1.169</v>
      </c>
      <c r="AK27" s="5">
        <v>0.823</v>
      </c>
      <c r="AL27" s="5">
        <v>2.225</v>
      </c>
      <c r="AM27" s="5">
        <v>1.563</v>
      </c>
      <c r="AN27" s="5">
        <v>-0.321</v>
      </c>
      <c r="AO27" s="5">
        <v>2.975</v>
      </c>
      <c r="AP27" s="5">
        <v>2.499</v>
      </c>
      <c r="AQ27" s="5">
        <v>1.731</v>
      </c>
      <c r="AR27" s="5">
        <v>1.135</v>
      </c>
      <c r="AS27" s="5">
        <v>2.029</v>
      </c>
      <c r="AT27" s="5">
        <v>1.9269999999999998</v>
      </c>
      <c r="AU27" s="5">
        <v>2.098</v>
      </c>
      <c r="AV27" s="5">
        <v>2.424</v>
      </c>
      <c r="AW27" s="5">
        <v>2.464</v>
      </c>
      <c r="AX27" s="1">
        <v>2.651</v>
      </c>
    </row>
    <row r="28" spans="1:50" ht="12.75" customHeight="1">
      <c r="A28" s="2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1"/>
    </row>
    <row r="29" spans="1:50" ht="12.75" customHeight="1">
      <c r="A29" s="28" t="s">
        <v>22</v>
      </c>
      <c r="B29" s="2">
        <v>15.159981664830896</v>
      </c>
      <c r="C29" s="2">
        <v>16.38598070705356</v>
      </c>
      <c r="D29" s="2">
        <v>18.396661372863964</v>
      </c>
      <c r="E29" s="2">
        <v>21.23340433257643</v>
      </c>
      <c r="F29" s="2">
        <v>24.265267591159798</v>
      </c>
      <c r="G29" s="2">
        <v>27.096200332200763</v>
      </c>
      <c r="H29" s="2">
        <v>29.789959132628383</v>
      </c>
      <c r="I29" s="2">
        <v>32.31235694013288</v>
      </c>
      <c r="J29" s="2">
        <v>35.666648933961255</v>
      </c>
      <c r="K29" s="2">
        <v>40.76973348722389</v>
      </c>
      <c r="L29" s="2">
        <v>45.73876465259959</v>
      </c>
      <c r="M29" s="2">
        <v>50.191011468943586</v>
      </c>
      <c r="N29" s="2">
        <v>55.471456801080315</v>
      </c>
      <c r="O29" s="2">
        <v>61.67994463787275</v>
      </c>
      <c r="P29" s="2">
        <v>70.6655338964536</v>
      </c>
      <c r="Q29" s="2">
        <v>83.47773994085081</v>
      </c>
      <c r="R29" s="2">
        <v>104.97871088482914</v>
      </c>
      <c r="S29" s="2">
        <v>122.4394993943309</v>
      </c>
      <c r="T29" s="2">
        <v>135.77214806643127</v>
      </c>
      <c r="U29" s="2">
        <v>153.20277</v>
      </c>
      <c r="V29" s="2">
        <v>175.54981999999998</v>
      </c>
      <c r="W29" s="2">
        <v>203.42191999999997</v>
      </c>
      <c r="X29" s="2">
        <v>242.26211999999998</v>
      </c>
      <c r="Y29" s="2">
        <v>285.8638700000001</v>
      </c>
      <c r="Z29" s="2">
        <v>320.13541000000004</v>
      </c>
      <c r="AA29" s="2">
        <v>355.17852</v>
      </c>
      <c r="AB29" s="2">
        <v>385.20680000000004</v>
      </c>
      <c r="AC29" s="2">
        <v>409.72680999999994</v>
      </c>
      <c r="AD29" s="2">
        <v>425.36772</v>
      </c>
      <c r="AE29" s="2">
        <v>453.97902999999997</v>
      </c>
      <c r="AF29" s="2">
        <v>477.98935000000006</v>
      </c>
      <c r="AG29" s="2">
        <v>511.09506</v>
      </c>
      <c r="AH29" s="2">
        <v>541.36855</v>
      </c>
      <c r="AI29" s="2">
        <v>574.98086</v>
      </c>
      <c r="AJ29" s="2">
        <v>612.29352</v>
      </c>
      <c r="AK29" s="2">
        <v>625.3848700000002</v>
      </c>
      <c r="AL29" s="2">
        <v>650.3249399999999</v>
      </c>
      <c r="AM29" s="2">
        <v>668.5160000000001</v>
      </c>
      <c r="AN29" s="2">
        <v>685.5840000000001</v>
      </c>
      <c r="AO29" s="2">
        <v>697.261</v>
      </c>
      <c r="AP29" s="2">
        <v>719.1610000000001</v>
      </c>
      <c r="AQ29" s="2">
        <v>744.253</v>
      </c>
      <c r="AR29" s="2">
        <v>772.06</v>
      </c>
      <c r="AS29" s="2">
        <v>815.144</v>
      </c>
      <c r="AT29" s="2">
        <v>849.587</v>
      </c>
      <c r="AU29" s="2">
        <v>883.073</v>
      </c>
      <c r="AV29" s="2">
        <v>921.454</v>
      </c>
      <c r="AW29" s="2">
        <v>952.516</v>
      </c>
      <c r="AX29" s="3">
        <v>991.001</v>
      </c>
    </row>
    <row r="30" spans="1:72" ht="12.75" customHeight="1">
      <c r="A30" s="2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1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50" ht="12.75" customHeight="1">
      <c r="A31" s="34" t="s"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1"/>
    </row>
    <row r="32" spans="1:50" ht="12.7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1"/>
    </row>
    <row r="33" spans="1:50" ht="12.75" customHeight="1">
      <c r="A33" s="22" t="s">
        <v>24</v>
      </c>
      <c r="B33" s="5">
        <v>1.0188526608308948</v>
      </c>
      <c r="C33" s="5">
        <v>1.0226563013167143</v>
      </c>
      <c r="D33" s="5">
        <v>1.1540512933902791</v>
      </c>
      <c r="E33" s="5">
        <v>1.2777266113659098</v>
      </c>
      <c r="F33" s="5">
        <v>1.441606332212432</v>
      </c>
      <c r="G33" s="5">
        <v>1.5376908205165492</v>
      </c>
      <c r="H33" s="5">
        <v>1.682096396207333</v>
      </c>
      <c r="I33" s="5">
        <v>1.7686447919749844</v>
      </c>
      <c r="J33" s="5">
        <v>1.9663943980665135</v>
      </c>
      <c r="K33" s="5">
        <v>2.570570930592308</v>
      </c>
      <c r="L33" s="5">
        <v>2.6410596242311732</v>
      </c>
      <c r="M33" s="5">
        <v>2.893606745838319</v>
      </c>
      <c r="N33" s="5">
        <v>3.4586882352382164</v>
      </c>
      <c r="O33" s="5">
        <v>4.028688890293793</v>
      </c>
      <c r="P33" s="5">
        <v>4.25033117313779</v>
      </c>
      <c r="Q33" s="5">
        <v>5.244649415798194</v>
      </c>
      <c r="R33" s="5">
        <v>6.677188510039691</v>
      </c>
      <c r="S33" s="5">
        <v>7.936299312804549</v>
      </c>
      <c r="T33" s="5">
        <v>8.738508731168126</v>
      </c>
      <c r="U33" s="5">
        <v>9.58519</v>
      </c>
      <c r="V33" s="5">
        <v>10.720780000000001</v>
      </c>
      <c r="W33" s="5">
        <v>13.064680000000001</v>
      </c>
      <c r="X33" s="5">
        <v>14.615680000000001</v>
      </c>
      <c r="Y33" s="5">
        <v>17.10571</v>
      </c>
      <c r="Z33" s="5">
        <v>19.07156</v>
      </c>
      <c r="AA33" s="5">
        <v>21.30042</v>
      </c>
      <c r="AB33" s="5">
        <v>22.9678</v>
      </c>
      <c r="AC33" s="5">
        <v>24.42465</v>
      </c>
      <c r="AD33" s="5">
        <v>25.4982</v>
      </c>
      <c r="AE33" s="5">
        <v>27.16546</v>
      </c>
      <c r="AF33" s="5">
        <v>28.14511</v>
      </c>
      <c r="AG33" s="5">
        <v>29.577759999999998</v>
      </c>
      <c r="AH33" s="5">
        <v>31.98348</v>
      </c>
      <c r="AI33" s="5">
        <v>33.44589</v>
      </c>
      <c r="AJ33" s="5">
        <v>35.953</v>
      </c>
      <c r="AK33" s="5">
        <v>35.851</v>
      </c>
      <c r="AL33" s="5">
        <v>38.198</v>
      </c>
      <c r="AM33" s="5">
        <v>41.84</v>
      </c>
      <c r="AN33" s="5">
        <v>43.612</v>
      </c>
      <c r="AO33" s="5">
        <v>44.576</v>
      </c>
      <c r="AP33" s="5">
        <v>45.444</v>
      </c>
      <c r="AQ33" s="5">
        <v>48.845</v>
      </c>
      <c r="AR33" s="5">
        <v>50.67099999999999</v>
      </c>
      <c r="AS33" s="5">
        <v>52.187</v>
      </c>
      <c r="AT33" s="5">
        <v>52.486</v>
      </c>
      <c r="AU33" s="5">
        <v>54.652</v>
      </c>
      <c r="AV33" s="5">
        <v>56.717</v>
      </c>
      <c r="AW33" s="5">
        <v>60.22</v>
      </c>
      <c r="AX33" s="1">
        <v>63.381</v>
      </c>
    </row>
    <row r="34" spans="1:50" ht="12.75" customHeight="1">
      <c r="A34" s="27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>
        <v>8.67312</v>
      </c>
      <c r="V34" s="36">
        <v>9.66443</v>
      </c>
      <c r="W34" s="36">
        <v>11.853729999999999</v>
      </c>
      <c r="X34" s="36">
        <v>13.233049999999999</v>
      </c>
      <c r="Y34" s="36">
        <v>15.51107</v>
      </c>
      <c r="Z34" s="36">
        <v>17.278299999999998</v>
      </c>
      <c r="AA34" s="36">
        <v>19.224790000000002</v>
      </c>
      <c r="AB34" s="36">
        <v>20.75225</v>
      </c>
      <c r="AC34" s="36">
        <v>21.58209</v>
      </c>
      <c r="AD34" s="36">
        <v>22.58737</v>
      </c>
      <c r="AE34" s="36">
        <v>24.11158</v>
      </c>
      <c r="AF34" s="36">
        <v>24.919880000000003</v>
      </c>
      <c r="AG34" s="36">
        <v>26.20825</v>
      </c>
      <c r="AH34" s="36">
        <v>28.42743</v>
      </c>
      <c r="AI34" s="36">
        <v>29.828200000000002</v>
      </c>
      <c r="AJ34" s="36">
        <v>30.794</v>
      </c>
      <c r="AK34" s="36">
        <v>30.452</v>
      </c>
      <c r="AL34" s="36">
        <v>32.201</v>
      </c>
      <c r="AM34" s="36">
        <v>35.198</v>
      </c>
      <c r="AN34" s="36">
        <v>36.959</v>
      </c>
      <c r="AO34" s="36">
        <v>37.3</v>
      </c>
      <c r="AP34" s="36">
        <v>38.154</v>
      </c>
      <c r="AQ34" s="36">
        <v>39.335</v>
      </c>
      <c r="AR34" s="36">
        <v>40.866</v>
      </c>
      <c r="AS34" s="36">
        <v>41.892</v>
      </c>
      <c r="AT34" s="36">
        <v>42.571</v>
      </c>
      <c r="AU34" s="36">
        <v>44.702</v>
      </c>
      <c r="AV34" s="36">
        <v>46.537</v>
      </c>
      <c r="AW34" s="36">
        <v>48.13</v>
      </c>
      <c r="AX34" s="37">
        <v>51.247</v>
      </c>
    </row>
    <row r="35" spans="1:50" ht="12.75" customHeight="1">
      <c r="A35" s="27" t="s">
        <v>26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>
        <v>0.17607</v>
      </c>
      <c r="V35" s="36">
        <v>0.20435</v>
      </c>
      <c r="W35" s="36">
        <v>0.23295</v>
      </c>
      <c r="X35" s="36">
        <v>0.26963</v>
      </c>
      <c r="Y35" s="36">
        <v>0.31964</v>
      </c>
      <c r="Z35" s="36">
        <v>0.35625999999999997</v>
      </c>
      <c r="AA35" s="36">
        <v>0.38963</v>
      </c>
      <c r="AB35" s="36">
        <v>0.41855000000000003</v>
      </c>
      <c r="AC35" s="36">
        <v>0.39456</v>
      </c>
      <c r="AD35" s="36">
        <v>0.41183</v>
      </c>
      <c r="AE35" s="36">
        <v>0.42888</v>
      </c>
      <c r="AF35" s="36">
        <v>0.44823</v>
      </c>
      <c r="AG35" s="36">
        <v>0.47151</v>
      </c>
      <c r="AH35" s="36">
        <v>0.49705</v>
      </c>
      <c r="AI35" s="36">
        <v>0.50569</v>
      </c>
      <c r="AJ35" s="36">
        <v>0.474</v>
      </c>
      <c r="AK35" s="36">
        <v>0.493</v>
      </c>
      <c r="AL35" s="36">
        <v>0.622</v>
      </c>
      <c r="AM35" s="36">
        <v>0.801</v>
      </c>
      <c r="AN35" s="36">
        <v>0.959</v>
      </c>
      <c r="AO35" s="36">
        <v>1.135</v>
      </c>
      <c r="AP35" s="36">
        <v>1.404</v>
      </c>
      <c r="AQ35" s="36">
        <v>1.315</v>
      </c>
      <c r="AR35" s="36">
        <v>1.452</v>
      </c>
      <c r="AS35" s="36">
        <v>1.422</v>
      </c>
      <c r="AT35" s="36">
        <v>1.325</v>
      </c>
      <c r="AU35" s="36">
        <v>1.382</v>
      </c>
      <c r="AV35" s="36">
        <v>1.469</v>
      </c>
      <c r="AW35" s="36">
        <v>1.556</v>
      </c>
      <c r="AX35" s="37">
        <v>1.644</v>
      </c>
    </row>
    <row r="36" spans="1:50" ht="12.75" customHeight="1">
      <c r="A36" s="25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>
        <v>0.736</v>
      </c>
      <c r="V36" s="36">
        <v>0.852</v>
      </c>
      <c r="W36" s="36">
        <v>0.978</v>
      </c>
      <c r="X36" s="36">
        <v>1.113</v>
      </c>
      <c r="Y36" s="36">
        <v>1.275</v>
      </c>
      <c r="Z36" s="36">
        <v>1.437</v>
      </c>
      <c r="AA36" s="36">
        <v>1.686</v>
      </c>
      <c r="AB36" s="36">
        <v>1.797</v>
      </c>
      <c r="AC36" s="36">
        <v>2.448</v>
      </c>
      <c r="AD36" s="36">
        <v>2.499</v>
      </c>
      <c r="AE36" s="36">
        <v>2.625</v>
      </c>
      <c r="AF36" s="36">
        <v>2.777</v>
      </c>
      <c r="AG36" s="36">
        <v>2.898</v>
      </c>
      <c r="AH36" s="36">
        <v>3.059</v>
      </c>
      <c r="AI36" s="36">
        <v>3.112</v>
      </c>
      <c r="AJ36" s="36">
        <v>3.209</v>
      </c>
      <c r="AK36" s="36">
        <v>3.41</v>
      </c>
      <c r="AL36" s="36">
        <v>3.636</v>
      </c>
      <c r="AM36" s="36">
        <v>4.176</v>
      </c>
      <c r="AN36" s="36">
        <v>4.499</v>
      </c>
      <c r="AO36" s="36">
        <v>4.774</v>
      </c>
      <c r="AP36" s="36">
        <v>4.152</v>
      </c>
      <c r="AQ36" s="36">
        <v>5.078</v>
      </c>
      <c r="AR36" s="36">
        <v>5.242</v>
      </c>
      <c r="AS36" s="36">
        <v>5.524</v>
      </c>
      <c r="AT36" s="36">
        <v>5.282</v>
      </c>
      <c r="AU36" s="36">
        <v>5.911</v>
      </c>
      <c r="AV36" s="36">
        <v>6.404</v>
      </c>
      <c r="AW36" s="36">
        <v>6.961</v>
      </c>
      <c r="AX36" s="37">
        <v>7.412</v>
      </c>
    </row>
    <row r="37" spans="1:50" ht="12.75" customHeight="1">
      <c r="A37" s="30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1.476</v>
      </c>
      <c r="AK37" s="36">
        <v>1.496</v>
      </c>
      <c r="AL37" s="36">
        <v>1.739</v>
      </c>
      <c r="AM37" s="36">
        <v>1.665</v>
      </c>
      <c r="AN37" s="36">
        <v>1.195</v>
      </c>
      <c r="AO37" s="36">
        <v>1.367</v>
      </c>
      <c r="AP37" s="36">
        <v>1.734</v>
      </c>
      <c r="AQ37" s="36">
        <v>3.117</v>
      </c>
      <c r="AR37" s="36">
        <v>3.111</v>
      </c>
      <c r="AS37" s="36">
        <v>3.349</v>
      </c>
      <c r="AT37" s="36">
        <v>3.308</v>
      </c>
      <c r="AU37" s="36">
        <v>2.657</v>
      </c>
      <c r="AV37" s="36">
        <v>2.307</v>
      </c>
      <c r="AW37" s="36">
        <v>3.573</v>
      </c>
      <c r="AX37" s="37">
        <v>3.078</v>
      </c>
    </row>
    <row r="38" spans="1:50" ht="12.75" customHeight="1">
      <c r="A38" s="3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1"/>
    </row>
    <row r="39" spans="1:50" ht="12.75" customHeight="1">
      <c r="A39" s="31" t="s">
        <v>0</v>
      </c>
      <c r="B39" s="5">
        <v>0.40104656899999996</v>
      </c>
      <c r="C39" s="5">
        <v>0.41723669773684213</v>
      </c>
      <c r="D39" s="5">
        <v>0.4854985284736843</v>
      </c>
      <c r="E39" s="5">
        <v>0.5652948562105264</v>
      </c>
      <c r="F39" s="5">
        <v>0.6624743949473686</v>
      </c>
      <c r="G39" s="5">
        <v>0.6257110006842107</v>
      </c>
      <c r="H39" s="5">
        <v>0.7010644554210529</v>
      </c>
      <c r="I39" s="5">
        <v>0.702110888157895</v>
      </c>
      <c r="J39" s="5">
        <v>0.8124668888947372</v>
      </c>
      <c r="K39" s="5">
        <v>0.8643330946315794</v>
      </c>
      <c r="L39" s="5">
        <v>1.1591250743684212</v>
      </c>
      <c r="M39" s="5">
        <v>1.5356117001052638</v>
      </c>
      <c r="N39" s="5">
        <v>1.6318536088421058</v>
      </c>
      <c r="O39" s="5">
        <v>1.647599254578948</v>
      </c>
      <c r="P39" s="5">
        <v>1.98017820931579</v>
      </c>
      <c r="Q39" s="5">
        <v>2.712312780052632</v>
      </c>
      <c r="R39" s="5">
        <v>2.8849244547894743</v>
      </c>
      <c r="S39" s="5">
        <v>2.6229556795263163</v>
      </c>
      <c r="T39" s="5">
        <v>3.0539161972631588</v>
      </c>
      <c r="U39" s="5">
        <v>3.25097</v>
      </c>
      <c r="V39" s="5">
        <v>3.22034</v>
      </c>
      <c r="W39" s="5">
        <v>3.94047</v>
      </c>
      <c r="X39" s="5">
        <v>5.78777</v>
      </c>
      <c r="Y39" s="5">
        <v>7.1787600000000005</v>
      </c>
      <c r="Z39" s="5">
        <v>8.465340000000001</v>
      </c>
      <c r="AA39" s="5">
        <v>8.49455</v>
      </c>
      <c r="AB39" s="5">
        <v>10.52722</v>
      </c>
      <c r="AC39" s="5">
        <v>11.755769999999998</v>
      </c>
      <c r="AD39" s="5">
        <v>10.54745</v>
      </c>
      <c r="AE39" s="5">
        <v>9.850909999999999</v>
      </c>
      <c r="AF39" s="5">
        <v>11.3614</v>
      </c>
      <c r="AG39" s="5">
        <v>12.58493</v>
      </c>
      <c r="AH39" s="5">
        <v>14.781220000000001</v>
      </c>
      <c r="AI39" s="5">
        <v>14.685379999999999</v>
      </c>
      <c r="AJ39" s="5">
        <v>14.401529999999998</v>
      </c>
      <c r="AK39" s="5">
        <v>13.183070000000008</v>
      </c>
      <c r="AL39" s="5">
        <v>14.63758</v>
      </c>
      <c r="AM39" s="5">
        <v>11.744</v>
      </c>
      <c r="AN39" s="5">
        <v>10.036999999999999</v>
      </c>
      <c r="AO39" s="5">
        <v>10.625</v>
      </c>
      <c r="AP39" s="5">
        <v>9.539</v>
      </c>
      <c r="AQ39" s="5">
        <v>9.831</v>
      </c>
      <c r="AR39" s="5">
        <v>13.267</v>
      </c>
      <c r="AS39" s="5">
        <v>11.934000000000001</v>
      </c>
      <c r="AT39" s="5">
        <v>9.087</v>
      </c>
      <c r="AU39" s="5">
        <v>9.285</v>
      </c>
      <c r="AV39" s="5">
        <v>10.393</v>
      </c>
      <c r="AW39" s="5">
        <v>12.086</v>
      </c>
      <c r="AX39" s="1">
        <v>14.767999999999999</v>
      </c>
    </row>
    <row r="40" spans="1:50" ht="12.75" customHeight="1">
      <c r="A40" s="27" t="s">
        <v>29</v>
      </c>
      <c r="B40" s="5">
        <v>0.189168554</v>
      </c>
      <c r="C40" s="5">
        <v>0.20068122273684216</v>
      </c>
      <c r="D40" s="5">
        <v>0.2283453804736843</v>
      </c>
      <c r="E40" s="5">
        <v>0.27274791421052647</v>
      </c>
      <c r="F40" s="5">
        <v>0.3300072159473686</v>
      </c>
      <c r="G40" s="5">
        <v>0.3284727556842107</v>
      </c>
      <c r="H40" s="5">
        <v>0.36724278442105285</v>
      </c>
      <c r="I40" s="5">
        <v>0.362128822157895</v>
      </c>
      <c r="J40" s="5">
        <v>0.43807263889473713</v>
      </c>
      <c r="K40" s="5">
        <v>0.46679437563157933</v>
      </c>
      <c r="L40" s="5">
        <v>0.5713555583684214</v>
      </c>
      <c r="M40" s="5">
        <v>0.6903745561052637</v>
      </c>
      <c r="N40" s="5">
        <v>0.7379733498421058</v>
      </c>
      <c r="O40" s="5">
        <v>0.7799019085789479</v>
      </c>
      <c r="P40" s="5">
        <v>1.02515702331579</v>
      </c>
      <c r="Q40" s="5">
        <v>1.3199638590526321</v>
      </c>
      <c r="R40" s="5">
        <v>1.3642907537894744</v>
      </c>
      <c r="S40" s="5">
        <v>1.4954635055263166</v>
      </c>
      <c r="T40" s="5">
        <v>1.8631223012631586</v>
      </c>
      <c r="U40" s="5">
        <v>2.07371</v>
      </c>
      <c r="V40" s="5">
        <v>2.01017</v>
      </c>
      <c r="W40" s="5">
        <v>2.55246</v>
      </c>
      <c r="X40" s="5">
        <v>3.47582</v>
      </c>
      <c r="Y40" s="5">
        <v>4.212140000000001</v>
      </c>
      <c r="Z40" s="5">
        <v>4.547140000000001</v>
      </c>
      <c r="AA40" s="5">
        <v>4.88387</v>
      </c>
      <c r="AB40" s="5">
        <v>5.30122</v>
      </c>
      <c r="AC40" s="5">
        <v>5.22483</v>
      </c>
      <c r="AD40" s="5">
        <v>4.4398599999999995</v>
      </c>
      <c r="AE40" s="5">
        <v>4.19759</v>
      </c>
      <c r="AF40" s="5">
        <v>4.4164200000000005</v>
      </c>
      <c r="AG40" s="5">
        <v>4.74484</v>
      </c>
      <c r="AH40" s="5">
        <v>4.987010000000001</v>
      </c>
      <c r="AI40" s="5">
        <v>5.23891</v>
      </c>
      <c r="AJ40" s="5">
        <v>5.7574</v>
      </c>
      <c r="AK40" s="5">
        <v>5.054550000000007</v>
      </c>
      <c r="AL40" s="5">
        <v>5.452</v>
      </c>
      <c r="AM40" s="5">
        <v>4.903</v>
      </c>
      <c r="AN40" s="5">
        <v>4.25</v>
      </c>
      <c r="AO40" s="5">
        <v>4.294</v>
      </c>
      <c r="AP40" s="5">
        <v>3.315</v>
      </c>
      <c r="AQ40" s="5">
        <v>3.435</v>
      </c>
      <c r="AR40" s="5">
        <v>4.587</v>
      </c>
      <c r="AS40" s="5">
        <v>3.604</v>
      </c>
      <c r="AT40" s="5">
        <v>3.69</v>
      </c>
      <c r="AU40" s="5">
        <v>2.829</v>
      </c>
      <c r="AV40" s="5">
        <v>3.28</v>
      </c>
      <c r="AW40" s="5">
        <v>3.07</v>
      </c>
      <c r="AX40" s="1">
        <v>3.475</v>
      </c>
    </row>
    <row r="41" spans="1:50" ht="12.75" customHeight="1">
      <c r="A41" s="25" t="s">
        <v>9</v>
      </c>
      <c r="B41" s="5">
        <v>0.21187801499999998</v>
      </c>
      <c r="C41" s="5">
        <v>0.21655547499999997</v>
      </c>
      <c r="D41" s="5">
        <v>0.257153148</v>
      </c>
      <c r="E41" s="5">
        <v>0.2925469419999999</v>
      </c>
      <c r="F41" s="5">
        <v>0.33246717899999995</v>
      </c>
      <c r="G41" s="5">
        <v>0.297238245</v>
      </c>
      <c r="H41" s="5">
        <v>0.33382167100000004</v>
      </c>
      <c r="I41" s="5">
        <v>0.339982066</v>
      </c>
      <c r="J41" s="5">
        <v>0.37439425000000004</v>
      </c>
      <c r="K41" s="5">
        <v>0.39753871900000004</v>
      </c>
      <c r="L41" s="5">
        <v>0.5877695159999998</v>
      </c>
      <c r="M41" s="5">
        <v>0.845237144</v>
      </c>
      <c r="N41" s="5">
        <v>0.893880259</v>
      </c>
      <c r="O41" s="5">
        <v>0.867697346</v>
      </c>
      <c r="P41" s="5">
        <v>0.955021186</v>
      </c>
      <c r="Q41" s="5">
        <v>1.3923489209999997</v>
      </c>
      <c r="R41" s="5">
        <v>1.5206337009999997</v>
      </c>
      <c r="S41" s="5">
        <v>1.1274921739999997</v>
      </c>
      <c r="T41" s="5">
        <v>1.1907938960000002</v>
      </c>
      <c r="U41" s="5">
        <v>1.17726</v>
      </c>
      <c r="V41" s="5">
        <v>1.21017</v>
      </c>
      <c r="W41" s="5">
        <v>1.38801</v>
      </c>
      <c r="X41" s="5">
        <v>2.31195</v>
      </c>
      <c r="Y41" s="5">
        <v>2.96662</v>
      </c>
      <c r="Z41" s="5">
        <v>3.9181999999999997</v>
      </c>
      <c r="AA41" s="5">
        <v>3.61068</v>
      </c>
      <c r="AB41" s="5">
        <v>5.226</v>
      </c>
      <c r="AC41" s="5">
        <v>6.530939999999999</v>
      </c>
      <c r="AD41" s="5">
        <v>6.10759</v>
      </c>
      <c r="AE41" s="5">
        <v>5.65332</v>
      </c>
      <c r="AF41" s="5">
        <v>6.944979999999999</v>
      </c>
      <c r="AG41" s="5">
        <v>7.84009</v>
      </c>
      <c r="AH41" s="5">
        <v>9.79421</v>
      </c>
      <c r="AI41" s="5">
        <v>9.44647</v>
      </c>
      <c r="AJ41" s="5">
        <v>8.644129999999999</v>
      </c>
      <c r="AK41" s="5">
        <v>8.12852</v>
      </c>
      <c r="AL41" s="5">
        <v>9.18558</v>
      </c>
      <c r="AM41" s="5">
        <v>6.841</v>
      </c>
      <c r="AN41" s="5">
        <v>5.787</v>
      </c>
      <c r="AO41" s="5">
        <v>6.331</v>
      </c>
      <c r="AP41" s="5">
        <v>6.224</v>
      </c>
      <c r="AQ41" s="5">
        <v>6.396</v>
      </c>
      <c r="AR41" s="5">
        <v>8.68</v>
      </c>
      <c r="AS41" s="5">
        <v>8.33</v>
      </c>
      <c r="AT41" s="5">
        <v>5.397</v>
      </c>
      <c r="AU41" s="5">
        <v>6.4559999999999995</v>
      </c>
      <c r="AV41" s="5">
        <v>7.1129999999999995</v>
      </c>
      <c r="AW41" s="5">
        <v>9.016</v>
      </c>
      <c r="AX41" s="1">
        <v>11.293</v>
      </c>
    </row>
    <row r="42" spans="1:50" ht="12.75" customHeight="1">
      <c r="A42" s="2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1"/>
    </row>
    <row r="43" spans="1:51" ht="12.75" customHeight="1">
      <c r="A43" s="22" t="s">
        <v>30</v>
      </c>
      <c r="B43" s="5">
        <v>13.661743005999998</v>
      </c>
      <c r="C43" s="5">
        <v>14.790763533000002</v>
      </c>
      <c r="D43" s="5">
        <v>16.596637207</v>
      </c>
      <c r="E43" s="5">
        <v>18.657772409999996</v>
      </c>
      <c r="F43" s="5">
        <v>21.446242824000002</v>
      </c>
      <c r="G43" s="5">
        <v>24.487162874000003</v>
      </c>
      <c r="H43" s="5">
        <v>26.671755984999997</v>
      </c>
      <c r="I43" s="5">
        <v>28.836788123999998</v>
      </c>
      <c r="J43" s="5">
        <v>30.947612889</v>
      </c>
      <c r="K43" s="5">
        <v>34.437395525</v>
      </c>
      <c r="L43" s="5">
        <v>39.946704232</v>
      </c>
      <c r="M43" s="5">
        <v>43.853216197</v>
      </c>
      <c r="N43" s="5">
        <v>48.027867314</v>
      </c>
      <c r="O43" s="5">
        <v>54.24461459</v>
      </c>
      <c r="P43" s="5">
        <v>62.088208794</v>
      </c>
      <c r="Q43" s="5">
        <v>72.81472722</v>
      </c>
      <c r="R43" s="5">
        <v>84.99928395799999</v>
      </c>
      <c r="S43" s="5">
        <v>103.603956267</v>
      </c>
      <c r="T43" s="5">
        <v>116.476717095</v>
      </c>
      <c r="U43" s="5">
        <v>132.78928</v>
      </c>
      <c r="V43" s="5">
        <v>158.06733</v>
      </c>
      <c r="W43" s="5">
        <v>183.18879</v>
      </c>
      <c r="X43" s="5">
        <v>207.37018</v>
      </c>
      <c r="Y43" s="5">
        <v>241.46073</v>
      </c>
      <c r="Z43" s="5">
        <v>272.36854999999997</v>
      </c>
      <c r="AA43" s="5">
        <v>301.31390999999996</v>
      </c>
      <c r="AB43" s="5">
        <v>323.37509</v>
      </c>
      <c r="AC43" s="5">
        <v>342.11321000000004</v>
      </c>
      <c r="AD43" s="5">
        <v>365.07378000000006</v>
      </c>
      <c r="AE43" s="5">
        <v>385.72065999999995</v>
      </c>
      <c r="AF43" s="5">
        <v>412.5564</v>
      </c>
      <c r="AG43" s="5">
        <v>436.17356</v>
      </c>
      <c r="AH43" s="5">
        <v>454.26939</v>
      </c>
      <c r="AI43" s="5">
        <v>466.57165999999995</v>
      </c>
      <c r="AJ43" s="5">
        <v>480.332</v>
      </c>
      <c r="AK43" s="5">
        <v>502.7575</v>
      </c>
      <c r="AL43" s="5">
        <v>521.22301</v>
      </c>
      <c r="AM43" s="5">
        <v>552.979</v>
      </c>
      <c r="AN43" s="5">
        <v>574.046</v>
      </c>
      <c r="AO43" s="5">
        <v>598.161</v>
      </c>
      <c r="AP43" s="5">
        <v>631.158</v>
      </c>
      <c r="AQ43" s="5">
        <v>653.247</v>
      </c>
      <c r="AR43" s="5">
        <v>673.493</v>
      </c>
      <c r="AS43" s="5">
        <v>688.5819999999999</v>
      </c>
      <c r="AT43" s="5">
        <v>708.504</v>
      </c>
      <c r="AU43" s="5">
        <v>743.2869999999999</v>
      </c>
      <c r="AV43" s="5">
        <v>779.749</v>
      </c>
      <c r="AW43" s="5">
        <v>820.342</v>
      </c>
      <c r="AX43" s="119">
        <v>847.256</v>
      </c>
      <c r="AY43" s="10"/>
    </row>
    <row r="44" spans="1:51" ht="12.75" customHeight="1">
      <c r="A44" s="27" t="s">
        <v>31</v>
      </c>
      <c r="B44" s="5">
        <v>6.939608672</v>
      </c>
      <c r="C44" s="5">
        <v>7.548177832</v>
      </c>
      <c r="D44" s="5">
        <v>8.296961725</v>
      </c>
      <c r="E44" s="5">
        <v>9.369713764</v>
      </c>
      <c r="F44" s="5">
        <v>10.679915537000001</v>
      </c>
      <c r="G44" s="5">
        <v>11.98080586</v>
      </c>
      <c r="H44" s="5">
        <v>12.822959247</v>
      </c>
      <c r="I44" s="5">
        <v>13.916313207</v>
      </c>
      <c r="J44" s="5">
        <v>14.652844342</v>
      </c>
      <c r="K44" s="5">
        <v>15.483099847</v>
      </c>
      <c r="L44" s="5">
        <v>17.638424193</v>
      </c>
      <c r="M44" s="5">
        <v>18.471834564</v>
      </c>
      <c r="N44" s="5">
        <v>20.099387819</v>
      </c>
      <c r="O44" s="5">
        <v>22.594266048</v>
      </c>
      <c r="P44" s="5">
        <v>25.967459600999998</v>
      </c>
      <c r="Q44" s="5">
        <v>28.031198257</v>
      </c>
      <c r="R44" s="5">
        <v>32.783084183999996</v>
      </c>
      <c r="S44" s="5">
        <v>39.656152178999996</v>
      </c>
      <c r="T44" s="5">
        <v>42.366946166</v>
      </c>
      <c r="U44" s="5">
        <v>49.3812</v>
      </c>
      <c r="V44" s="5">
        <v>58.68199</v>
      </c>
      <c r="W44" s="5">
        <v>65.71191999999999</v>
      </c>
      <c r="X44" s="5">
        <v>74.25948</v>
      </c>
      <c r="Y44" s="5">
        <v>86.52511</v>
      </c>
      <c r="Z44" s="5">
        <v>95.83385000000001</v>
      </c>
      <c r="AA44" s="5">
        <v>106.59029</v>
      </c>
      <c r="AB44" s="5">
        <v>114.59312</v>
      </c>
      <c r="AC44" s="5">
        <v>120.08218</v>
      </c>
      <c r="AD44" s="5">
        <v>127.64217</v>
      </c>
      <c r="AE44" s="5">
        <v>135.20151</v>
      </c>
      <c r="AF44" s="5">
        <v>141.54287</v>
      </c>
      <c r="AG44" s="5">
        <v>149.3471</v>
      </c>
      <c r="AH44" s="5">
        <v>152.36581</v>
      </c>
      <c r="AI44" s="5">
        <v>155.8165</v>
      </c>
      <c r="AJ44" s="5">
        <v>162.328</v>
      </c>
      <c r="AK44" s="5">
        <v>173.476</v>
      </c>
      <c r="AL44" s="5">
        <v>181.83051</v>
      </c>
      <c r="AM44" s="5">
        <v>194.726</v>
      </c>
      <c r="AN44" s="5">
        <v>201.174</v>
      </c>
      <c r="AO44" s="5">
        <v>209.457</v>
      </c>
      <c r="AP44" s="5">
        <v>216.431</v>
      </c>
      <c r="AQ44" s="5">
        <v>219.329</v>
      </c>
      <c r="AR44" s="5">
        <v>221.448</v>
      </c>
      <c r="AS44" s="5">
        <v>231.169</v>
      </c>
      <c r="AT44" s="5">
        <v>238.569</v>
      </c>
      <c r="AU44" s="5">
        <v>254.084</v>
      </c>
      <c r="AV44" s="5">
        <v>265.5</v>
      </c>
      <c r="AW44" s="5">
        <v>275.409</v>
      </c>
      <c r="AX44" s="119">
        <v>284.797</v>
      </c>
      <c r="AY44" s="10"/>
    </row>
    <row r="45" spans="1:50" ht="12.75" customHeight="1">
      <c r="A45" s="27" t="s">
        <v>10</v>
      </c>
      <c r="B45" s="5">
        <v>2.406314673</v>
      </c>
      <c r="C45" s="5">
        <v>2.533738562</v>
      </c>
      <c r="D45" s="5">
        <v>2.71959536</v>
      </c>
      <c r="E45" s="5">
        <v>2.82579842</v>
      </c>
      <c r="F45" s="5">
        <v>3.134645871</v>
      </c>
      <c r="G45" s="5">
        <v>3.865109387</v>
      </c>
      <c r="H45" s="5">
        <v>4.326536365</v>
      </c>
      <c r="I45" s="5">
        <v>4.550317711</v>
      </c>
      <c r="J45" s="5">
        <v>4.804155963</v>
      </c>
      <c r="K45" s="5">
        <v>5.625689094999999</v>
      </c>
      <c r="L45" s="5">
        <v>6.799311191</v>
      </c>
      <c r="M45" s="5">
        <v>7.897672504999999</v>
      </c>
      <c r="N45" s="5">
        <v>8.244691785</v>
      </c>
      <c r="O45" s="5">
        <v>9.43623951</v>
      </c>
      <c r="P45" s="5">
        <v>10.665823068</v>
      </c>
      <c r="Q45" s="5">
        <v>14.345636071000001</v>
      </c>
      <c r="R45" s="5">
        <v>14.372562124</v>
      </c>
      <c r="S45" s="5">
        <v>18.886177859</v>
      </c>
      <c r="T45" s="5">
        <v>21.401453573999998</v>
      </c>
      <c r="U45" s="5">
        <v>23.1162</v>
      </c>
      <c r="V45" s="5">
        <v>27.39827</v>
      </c>
      <c r="W45" s="5">
        <v>33.086870000000005</v>
      </c>
      <c r="X45" s="5">
        <v>38.13138</v>
      </c>
      <c r="Y45" s="5">
        <v>44.78149</v>
      </c>
      <c r="Z45" s="5">
        <v>49.972629999999995</v>
      </c>
      <c r="AA45" s="5">
        <v>55.972629999999995</v>
      </c>
      <c r="AB45" s="5">
        <v>58.9586</v>
      </c>
      <c r="AC45" s="5">
        <v>63.28127</v>
      </c>
      <c r="AD45" s="5">
        <v>67.07054</v>
      </c>
      <c r="AE45" s="5">
        <v>69.29813</v>
      </c>
      <c r="AF45" s="5">
        <v>75.12697999999999</v>
      </c>
      <c r="AG45" s="5">
        <v>81.19163</v>
      </c>
      <c r="AH45" s="5">
        <v>85.60421000000001</v>
      </c>
      <c r="AI45" s="5">
        <v>86.05657000000001</v>
      </c>
      <c r="AJ45" s="5">
        <v>88.47</v>
      </c>
      <c r="AK45" s="5">
        <v>93.3775</v>
      </c>
      <c r="AL45" s="5">
        <v>96.4535</v>
      </c>
      <c r="AM45" s="5">
        <v>105.766</v>
      </c>
      <c r="AN45" s="5">
        <v>116.588</v>
      </c>
      <c r="AO45" s="5">
        <v>150.515</v>
      </c>
      <c r="AP45" s="5">
        <v>163.636</v>
      </c>
      <c r="AQ45" s="5">
        <v>173.14</v>
      </c>
      <c r="AR45" s="5">
        <v>181.859</v>
      </c>
      <c r="AS45" s="5">
        <v>175.106</v>
      </c>
      <c r="AT45" s="5">
        <v>174.174</v>
      </c>
      <c r="AU45" s="5">
        <v>184.315</v>
      </c>
      <c r="AV45" s="5">
        <v>194.667</v>
      </c>
      <c r="AW45" s="5">
        <v>211.585</v>
      </c>
      <c r="AX45" s="119">
        <v>216.792</v>
      </c>
    </row>
    <row r="46" spans="1:50" ht="12.75" customHeight="1">
      <c r="A46" s="27" t="s">
        <v>32</v>
      </c>
      <c r="B46" s="5">
        <v>0.09810363700000001</v>
      </c>
      <c r="C46" s="5">
        <v>0.097855378</v>
      </c>
      <c r="D46" s="5">
        <v>0.095907909</v>
      </c>
      <c r="E46" s="5">
        <v>0.11727702100000001</v>
      </c>
      <c r="F46" s="5">
        <v>0.120575822</v>
      </c>
      <c r="G46" s="5">
        <v>0.12365343300000001</v>
      </c>
      <c r="H46" s="5">
        <v>0.13875188800000002</v>
      </c>
      <c r="I46" s="5">
        <v>0.145567934</v>
      </c>
      <c r="J46" s="5">
        <v>0.159200006</v>
      </c>
      <c r="K46" s="5">
        <v>0.214216079</v>
      </c>
      <c r="L46" s="5">
        <v>0.21226866</v>
      </c>
      <c r="M46" s="5">
        <v>0.288217997</v>
      </c>
      <c r="N46" s="5">
        <v>0.231742849</v>
      </c>
      <c r="O46" s="5">
        <v>0.280428322</v>
      </c>
      <c r="P46" s="5">
        <v>0.338850889</v>
      </c>
      <c r="Q46" s="5">
        <v>0.414800226</v>
      </c>
      <c r="R46" s="5">
        <v>0.5881205079999999</v>
      </c>
      <c r="S46" s="5">
        <v>0.457643441</v>
      </c>
      <c r="T46" s="5">
        <v>0.555014386</v>
      </c>
      <c r="U46" s="5">
        <v>0.69036</v>
      </c>
      <c r="V46" s="5">
        <v>0.8737</v>
      </c>
      <c r="W46" s="5">
        <v>0.9588300000000001</v>
      </c>
      <c r="X46" s="5">
        <v>1.47706</v>
      </c>
      <c r="Y46" s="5">
        <v>1.32739</v>
      </c>
      <c r="Z46" s="5">
        <v>1.58291</v>
      </c>
      <c r="AA46" s="5">
        <v>1.64544</v>
      </c>
      <c r="AB46" s="5">
        <v>1.8203699999999998</v>
      </c>
      <c r="AC46" s="5">
        <v>2.49714</v>
      </c>
      <c r="AD46" s="5">
        <v>2.62859</v>
      </c>
      <c r="AE46" s="5">
        <v>3.12157</v>
      </c>
      <c r="AF46" s="5">
        <v>3.3498200000000002</v>
      </c>
      <c r="AG46" s="5">
        <v>3.86057</v>
      </c>
      <c r="AH46" s="5">
        <v>4.346</v>
      </c>
      <c r="AI46" s="5">
        <v>4.37107</v>
      </c>
      <c r="AJ46" s="5">
        <v>4.26</v>
      </c>
      <c r="AK46" s="5">
        <v>4.564</v>
      </c>
      <c r="AL46" s="5">
        <v>4.261</v>
      </c>
      <c r="AM46" s="5">
        <v>4.842</v>
      </c>
      <c r="AN46" s="5">
        <v>6.094</v>
      </c>
      <c r="AO46" s="5">
        <v>5.594</v>
      </c>
      <c r="AP46" s="5">
        <v>6.563</v>
      </c>
      <c r="AQ46" s="5">
        <v>6.907</v>
      </c>
      <c r="AR46" s="5">
        <v>7.314</v>
      </c>
      <c r="AS46" s="5">
        <v>7.152</v>
      </c>
      <c r="AT46" s="5">
        <v>7.374</v>
      </c>
      <c r="AU46" s="5">
        <v>8.61</v>
      </c>
      <c r="AV46" s="5">
        <v>9.006</v>
      </c>
      <c r="AW46" s="5">
        <v>8.346</v>
      </c>
      <c r="AX46" s="119">
        <v>8.924</v>
      </c>
    </row>
    <row r="47" spans="1:50" ht="12.75" customHeight="1">
      <c r="A47" s="22" t="s">
        <v>33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1E-05</v>
      </c>
      <c r="Z47" s="5">
        <v>0</v>
      </c>
      <c r="AA47" s="5">
        <v>0</v>
      </c>
      <c r="AB47" s="5">
        <v>1E-05</v>
      </c>
      <c r="AC47" s="5">
        <v>0</v>
      </c>
      <c r="AD47" s="5">
        <v>0</v>
      </c>
      <c r="AE47" s="5">
        <v>-1E-05</v>
      </c>
      <c r="AF47" s="5">
        <v>0</v>
      </c>
      <c r="AG47" s="5">
        <v>0</v>
      </c>
      <c r="AH47" s="5">
        <v>0</v>
      </c>
      <c r="AI47" s="5">
        <v>-1E-05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1">
        <v>0</v>
      </c>
    </row>
    <row r="48" spans="1:50" ht="12.75" customHeight="1">
      <c r="A48" s="24" t="s">
        <v>34</v>
      </c>
      <c r="B48" s="5">
        <v>4.351716024</v>
      </c>
      <c r="C48" s="5">
        <v>4.754991761</v>
      </c>
      <c r="D48" s="5">
        <v>5.646172213</v>
      </c>
      <c r="E48" s="5">
        <v>6.524983205000001</v>
      </c>
      <c r="F48" s="5">
        <v>7.7171055939999995</v>
      </c>
      <c r="G48" s="5">
        <v>8.754594194</v>
      </c>
      <c r="H48" s="5">
        <v>9.640508485</v>
      </c>
      <c r="I48" s="5">
        <v>10.501589271999999</v>
      </c>
      <c r="J48" s="5">
        <v>11.628412577999999</v>
      </c>
      <c r="K48" s="5">
        <v>13.454390504000001</v>
      </c>
      <c r="L48" s="5">
        <v>15.709700188000001</v>
      </c>
      <c r="M48" s="5">
        <v>17.649491130999998</v>
      </c>
      <c r="N48" s="5">
        <v>19.947044861</v>
      </c>
      <c r="O48" s="5">
        <v>22.49068071</v>
      </c>
      <c r="P48" s="5">
        <v>25.734075236</v>
      </c>
      <c r="Q48" s="5">
        <v>30.780092666</v>
      </c>
      <c r="R48" s="5">
        <v>38.093517141999996</v>
      </c>
      <c r="S48" s="5">
        <v>45.625982788</v>
      </c>
      <c r="T48" s="5">
        <v>53.30030296899999</v>
      </c>
      <c r="U48" s="5">
        <v>60.70404</v>
      </c>
      <c r="V48" s="5">
        <v>73.08324</v>
      </c>
      <c r="W48" s="5">
        <v>84.83109</v>
      </c>
      <c r="X48" s="5">
        <v>95.43144000000001</v>
      </c>
      <c r="Y48" s="5">
        <v>112.83374</v>
      </c>
      <c r="Z48" s="5">
        <v>127.53172</v>
      </c>
      <c r="AA48" s="5">
        <v>141.2802</v>
      </c>
      <c r="AB48" s="5">
        <v>151.20857999999998</v>
      </c>
      <c r="AC48" s="5">
        <v>159.00796</v>
      </c>
      <c r="AD48" s="5">
        <v>169.09061</v>
      </c>
      <c r="AE48" s="5">
        <v>180.39139</v>
      </c>
      <c r="AF48" s="5">
        <v>195.10632</v>
      </c>
      <c r="AG48" s="5">
        <v>206.72532999999999</v>
      </c>
      <c r="AH48" s="5">
        <v>214.42113</v>
      </c>
      <c r="AI48" s="5">
        <v>225.10063</v>
      </c>
      <c r="AJ48" s="5">
        <v>229.741</v>
      </c>
      <c r="AK48" s="5">
        <v>235.414</v>
      </c>
      <c r="AL48" s="5">
        <v>242.577</v>
      </c>
      <c r="AM48" s="5">
        <v>251.036</v>
      </c>
      <c r="AN48" s="5">
        <v>253.319</v>
      </c>
      <c r="AO48" s="5">
        <v>236.789</v>
      </c>
      <c r="AP48" s="5">
        <v>247.919</v>
      </c>
      <c r="AQ48" s="5">
        <v>257.859</v>
      </c>
      <c r="AR48" s="5">
        <v>267.95</v>
      </c>
      <c r="AS48" s="5">
        <v>278.259</v>
      </c>
      <c r="AT48" s="5">
        <v>290.296</v>
      </c>
      <c r="AU48" s="5">
        <v>299.205</v>
      </c>
      <c r="AV48" s="5">
        <v>312.308</v>
      </c>
      <c r="AW48" s="5">
        <v>328.113</v>
      </c>
      <c r="AX48" s="119">
        <v>340.905</v>
      </c>
    </row>
    <row r="49" spans="1:50" ht="12.75" customHeight="1">
      <c r="A49" s="24" t="s">
        <v>35</v>
      </c>
      <c r="B49" s="5">
        <v>0.606091546</v>
      </c>
      <c r="C49" s="5">
        <v>0.647238427</v>
      </c>
      <c r="D49" s="5">
        <v>0.719130652</v>
      </c>
      <c r="E49" s="5">
        <v>0.8265767869999999</v>
      </c>
      <c r="F49" s="5">
        <v>0.973143518</v>
      </c>
      <c r="G49" s="5">
        <v>1.095858038</v>
      </c>
      <c r="H49" s="5">
        <v>1.240891882</v>
      </c>
      <c r="I49" s="5">
        <v>1.332033214</v>
      </c>
      <c r="J49" s="5">
        <v>1.402772242</v>
      </c>
      <c r="K49" s="5">
        <v>1.464784274</v>
      </c>
      <c r="L49" s="5">
        <v>1.633459161</v>
      </c>
      <c r="M49" s="5">
        <v>1.793840851</v>
      </c>
      <c r="N49" s="5">
        <v>2.004768977</v>
      </c>
      <c r="O49" s="5">
        <v>2.2602372639999997</v>
      </c>
      <c r="P49" s="5">
        <v>2.522247609</v>
      </c>
      <c r="Q49" s="5">
        <v>2.963921879</v>
      </c>
      <c r="R49" s="5">
        <v>3.6020040439999996</v>
      </c>
      <c r="S49" s="5">
        <v>4.337801573</v>
      </c>
      <c r="T49" s="5">
        <v>4.870079754000001</v>
      </c>
      <c r="U49" s="5">
        <v>5.85524</v>
      </c>
      <c r="V49" s="5">
        <v>6.4574300000000004</v>
      </c>
      <c r="W49" s="5">
        <v>7.47668</v>
      </c>
      <c r="X49" s="5">
        <v>8.62208</v>
      </c>
      <c r="Y49" s="5">
        <v>10.11902</v>
      </c>
      <c r="Z49" s="5">
        <v>10.95641</v>
      </c>
      <c r="AA49" s="5">
        <v>11.96896</v>
      </c>
      <c r="AB49" s="5">
        <v>12.91015</v>
      </c>
      <c r="AC49" s="5">
        <v>14.058879999999998</v>
      </c>
      <c r="AD49" s="5">
        <v>14.42634</v>
      </c>
      <c r="AE49" s="5">
        <v>15.08444</v>
      </c>
      <c r="AF49" s="5">
        <v>15.22361</v>
      </c>
      <c r="AG49" s="5">
        <v>15.97721</v>
      </c>
      <c r="AH49" s="5">
        <v>16.903119999999998</v>
      </c>
      <c r="AI49" s="5">
        <v>18.145880000000002</v>
      </c>
      <c r="AJ49" s="5">
        <v>19.282</v>
      </c>
      <c r="AK49" s="5">
        <v>20.031</v>
      </c>
      <c r="AL49" s="5">
        <v>20.839</v>
      </c>
      <c r="AM49" s="5">
        <v>22.544</v>
      </c>
      <c r="AN49" s="5">
        <v>23.389</v>
      </c>
      <c r="AO49" s="5">
        <v>24.043</v>
      </c>
      <c r="AP49" s="5">
        <v>24.913</v>
      </c>
      <c r="AQ49" s="5">
        <v>26.002</v>
      </c>
      <c r="AR49" s="5">
        <v>26.742</v>
      </c>
      <c r="AS49" s="5">
        <v>27.941</v>
      </c>
      <c r="AT49" s="5">
        <v>29.412</v>
      </c>
      <c r="AU49" s="5">
        <v>30.152</v>
      </c>
      <c r="AV49" s="5">
        <v>31.215</v>
      </c>
      <c r="AW49" s="5">
        <v>31.974</v>
      </c>
      <c r="AX49" s="1">
        <v>33.283</v>
      </c>
    </row>
    <row r="50" spans="1:50" ht="12.75" customHeight="1">
      <c r="A50" s="27" t="s">
        <v>36</v>
      </c>
      <c r="B50" s="5">
        <v>-0.134</v>
      </c>
      <c r="C50" s="5">
        <v>-0.144</v>
      </c>
      <c r="D50" s="5">
        <v>-0.162</v>
      </c>
      <c r="E50" s="5">
        <v>-0.18</v>
      </c>
      <c r="F50" s="5">
        <v>-0.206</v>
      </c>
      <c r="G50" s="5">
        <v>-0.237</v>
      </c>
      <c r="H50" s="5">
        <v>-0.257</v>
      </c>
      <c r="I50" s="5">
        <v>-0.277</v>
      </c>
      <c r="J50" s="5">
        <v>-0.297</v>
      </c>
      <c r="K50" s="5">
        <v>-0.34</v>
      </c>
      <c r="L50" s="5">
        <v>-0.413</v>
      </c>
      <c r="M50" s="5">
        <v>-0.454</v>
      </c>
      <c r="N50" s="5">
        <v>-0.495</v>
      </c>
      <c r="O50" s="5">
        <v>-0.557</v>
      </c>
      <c r="P50" s="5">
        <v>-0.618</v>
      </c>
      <c r="Q50" s="5">
        <v>-0.757</v>
      </c>
      <c r="R50" s="5">
        <v>-0.838</v>
      </c>
      <c r="S50" s="5">
        <v>-1.022</v>
      </c>
      <c r="T50" s="5">
        <v>-1.147</v>
      </c>
      <c r="U50" s="5">
        <v>-1.10252</v>
      </c>
      <c r="V50" s="5">
        <v>-1.9698699999999998</v>
      </c>
      <c r="W50" s="5">
        <v>-1.39992</v>
      </c>
      <c r="X50" s="5">
        <v>-1.9291800000000001</v>
      </c>
      <c r="Y50" s="5">
        <v>-4.00701</v>
      </c>
      <c r="Z50" s="5">
        <v>-2.55256</v>
      </c>
      <c r="AA50" s="5">
        <v>-4.17465</v>
      </c>
      <c r="AB50" s="5">
        <v>-3.20559</v>
      </c>
      <c r="AC50" s="5">
        <v>-2.7553400000000003</v>
      </c>
      <c r="AD50" s="5">
        <v>-1.35813</v>
      </c>
      <c r="AE50" s="5">
        <v>-2.29193</v>
      </c>
      <c r="AF50" s="5">
        <v>-2.5695900000000003</v>
      </c>
      <c r="AG50" s="5">
        <v>-4.95107</v>
      </c>
      <c r="AH50" s="5">
        <v>-2.46776</v>
      </c>
      <c r="AI50" s="5">
        <v>-4.7731</v>
      </c>
      <c r="AJ50" s="5">
        <v>-4.467</v>
      </c>
      <c r="AK50" s="5">
        <v>-4.074</v>
      </c>
      <c r="AL50" s="5">
        <v>-3.899</v>
      </c>
      <c r="AM50" s="5">
        <v>-3.391</v>
      </c>
      <c r="AN50" s="5">
        <v>-3.129</v>
      </c>
      <c r="AO50" s="5">
        <v>-4.194</v>
      </c>
      <c r="AP50" s="5">
        <v>-3.391</v>
      </c>
      <c r="AQ50" s="5">
        <v>-3.988</v>
      </c>
      <c r="AR50" s="5">
        <v>-5.078</v>
      </c>
      <c r="AS50" s="5">
        <v>-3.104</v>
      </c>
      <c r="AT50" s="5">
        <v>-1.9089999999999998</v>
      </c>
      <c r="AU50" s="5">
        <v>-2.927</v>
      </c>
      <c r="AV50" s="5">
        <v>-1.7319999999999998</v>
      </c>
      <c r="AW50" s="5">
        <v>-3.1110000000000007</v>
      </c>
      <c r="AX50" s="119">
        <v>-4.162</v>
      </c>
    </row>
    <row r="51" spans="1:50" ht="12.75" customHeight="1">
      <c r="A51" s="3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1"/>
      <c r="AV51" s="1"/>
      <c r="AW51" s="1"/>
      <c r="AX51" s="1"/>
    </row>
    <row r="52" spans="1:50" ht="12.75" customHeight="1">
      <c r="A52" s="22" t="s">
        <v>37</v>
      </c>
      <c r="B52" s="5">
        <v>0.733175701</v>
      </c>
      <c r="C52" s="5">
        <v>0.7097058840000001</v>
      </c>
      <c r="D52" s="5">
        <v>0.7580796889999999</v>
      </c>
      <c r="E52" s="5">
        <v>0.8507834820000001</v>
      </c>
      <c r="F52" s="5">
        <v>0.9985174969999999</v>
      </c>
      <c r="G52" s="5">
        <v>1.137925735</v>
      </c>
      <c r="H52" s="5">
        <v>1.288091437</v>
      </c>
      <c r="I52" s="5">
        <v>1.3458204040000001</v>
      </c>
      <c r="J52" s="5">
        <v>1.666028799</v>
      </c>
      <c r="K52" s="5">
        <v>1.749529796</v>
      </c>
      <c r="L52" s="5">
        <v>2.134391415</v>
      </c>
      <c r="M52" s="5">
        <v>2.2329665370000003</v>
      </c>
      <c r="N52" s="5">
        <v>2.362579449</v>
      </c>
      <c r="O52" s="5">
        <v>2.534563711</v>
      </c>
      <c r="P52" s="5">
        <v>2.70969792</v>
      </c>
      <c r="Q52" s="5">
        <v>3.353420662</v>
      </c>
      <c r="R52" s="5">
        <v>4.1330387570000005</v>
      </c>
      <c r="S52" s="5">
        <v>4.618597148</v>
      </c>
      <c r="T52" s="5">
        <v>4.698697579</v>
      </c>
      <c r="U52" s="5">
        <v>2.0871999999999997</v>
      </c>
      <c r="V52" s="5">
        <v>2.70694</v>
      </c>
      <c r="W52" s="5">
        <v>2.737449999999994</v>
      </c>
      <c r="X52" s="5">
        <v>3.31533</v>
      </c>
      <c r="Y52" s="5">
        <v>4.22043</v>
      </c>
      <c r="Z52" s="5">
        <v>4.3815100000000005</v>
      </c>
      <c r="AA52" s="5">
        <v>4.882560000000001</v>
      </c>
      <c r="AB52" s="5">
        <v>5.7949399999999995</v>
      </c>
      <c r="AC52" s="5">
        <v>5.39885999999999</v>
      </c>
      <c r="AD52" s="5">
        <v>6.893770000000001</v>
      </c>
      <c r="AE52" s="5">
        <v>7.239770000000006</v>
      </c>
      <c r="AF52" s="5">
        <v>7.901230000000009</v>
      </c>
      <c r="AG52" s="5">
        <v>7.594980000000024</v>
      </c>
      <c r="AH52" s="5">
        <v>9.057110000000009</v>
      </c>
      <c r="AI52" s="5">
        <v>9.998340000000018</v>
      </c>
      <c r="AJ52" s="5">
        <v>10.03561</v>
      </c>
      <c r="AK52" s="5">
        <v>10.684</v>
      </c>
      <c r="AL52" s="5">
        <v>11.061</v>
      </c>
      <c r="AM52" s="5">
        <v>12.473</v>
      </c>
      <c r="AN52" s="5">
        <v>15.864</v>
      </c>
      <c r="AO52" s="5">
        <v>9.322</v>
      </c>
      <c r="AP52" s="5">
        <v>8.724000000000007</v>
      </c>
      <c r="AQ52" s="5">
        <v>11.09</v>
      </c>
      <c r="AR52" s="5">
        <v>11.344000000000001</v>
      </c>
      <c r="AS52" s="5">
        <v>13.431000000000001</v>
      </c>
      <c r="AT52" s="5">
        <v>13.826</v>
      </c>
      <c r="AU52" s="5">
        <v>15.634</v>
      </c>
      <c r="AV52" s="5">
        <v>23.466</v>
      </c>
      <c r="AW52" s="5">
        <v>16.481</v>
      </c>
      <c r="AX52" s="1">
        <v>14.953</v>
      </c>
    </row>
    <row r="53" spans="1:50" ht="12.75" customHeight="1">
      <c r="A53" s="22" t="s">
        <v>38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1">
        <v>0.001</v>
      </c>
    </row>
    <row r="54" spans="1:50" ht="12.75" customHeight="1">
      <c r="A54" s="22" t="s">
        <v>17</v>
      </c>
      <c r="B54" s="5">
        <v>0.182319338</v>
      </c>
      <c r="C54" s="5">
        <v>0.18549126200000002</v>
      </c>
      <c r="D54" s="5">
        <v>0.214237598</v>
      </c>
      <c r="E54" s="5">
        <v>0.238180503</v>
      </c>
      <c r="F54" s="5">
        <v>0.26817331899999997</v>
      </c>
      <c r="G54" s="5">
        <v>0.308109168</v>
      </c>
      <c r="H54" s="5">
        <v>0.362693325</v>
      </c>
      <c r="I54" s="5">
        <v>0.386488338</v>
      </c>
      <c r="J54" s="5">
        <v>0.425518805</v>
      </c>
      <c r="K54" s="5">
        <v>0.5355158750000001</v>
      </c>
      <c r="L54" s="5">
        <v>0.662470075</v>
      </c>
      <c r="M54" s="5">
        <v>0.7932345340000001</v>
      </c>
      <c r="N54" s="5">
        <v>0.8156822979999999</v>
      </c>
      <c r="O54" s="5">
        <v>0.8043120330000001</v>
      </c>
      <c r="P54" s="5">
        <v>0.828288809</v>
      </c>
      <c r="Q54" s="5">
        <v>1.0812308880000001</v>
      </c>
      <c r="R54" s="5">
        <v>1.284279265</v>
      </c>
      <c r="S54" s="5">
        <v>1.799140589</v>
      </c>
      <c r="T54" s="5">
        <v>1.637961965</v>
      </c>
      <c r="U54" s="5">
        <v>1.6789100000000001</v>
      </c>
      <c r="V54" s="5">
        <v>2.20465</v>
      </c>
      <c r="W54" s="5">
        <v>2.2615399999999934</v>
      </c>
      <c r="X54" s="5">
        <v>2.61175</v>
      </c>
      <c r="Y54" s="5">
        <v>3.22075</v>
      </c>
      <c r="Z54" s="5">
        <v>3.67563</v>
      </c>
      <c r="AA54" s="5">
        <v>3.95819</v>
      </c>
      <c r="AB54" s="5">
        <v>4.20292</v>
      </c>
      <c r="AC54" s="5">
        <v>4.436739999999991</v>
      </c>
      <c r="AD54" s="5">
        <v>5.20117</v>
      </c>
      <c r="AE54" s="5">
        <v>5.91419</v>
      </c>
      <c r="AF54" s="5">
        <v>6.414760000000009</v>
      </c>
      <c r="AG54" s="5">
        <v>6.355270000000019</v>
      </c>
      <c r="AH54" s="5">
        <v>7.780540000000008</v>
      </c>
      <c r="AI54" s="5">
        <v>8.416520000000018</v>
      </c>
      <c r="AJ54" s="5">
        <v>8.463</v>
      </c>
      <c r="AK54" s="5">
        <v>8.601</v>
      </c>
      <c r="AL54" s="5">
        <v>9.106</v>
      </c>
      <c r="AM54" s="5">
        <v>10.657</v>
      </c>
      <c r="AN54" s="5">
        <v>9.325</v>
      </c>
      <c r="AO54" s="5">
        <v>8.279</v>
      </c>
      <c r="AP54" s="5">
        <v>7.705</v>
      </c>
      <c r="AQ54" s="5">
        <v>9.242</v>
      </c>
      <c r="AR54" s="5">
        <v>10.115</v>
      </c>
      <c r="AS54" s="5">
        <v>11.333</v>
      </c>
      <c r="AT54" s="5">
        <v>10.867</v>
      </c>
      <c r="AU54" s="5">
        <v>12.655</v>
      </c>
      <c r="AV54" s="5">
        <v>13.507</v>
      </c>
      <c r="AW54" s="5">
        <v>13.948</v>
      </c>
      <c r="AX54" s="1">
        <v>13.298</v>
      </c>
    </row>
    <row r="55" spans="1:50" ht="12.75" customHeight="1">
      <c r="A55" s="27" t="s">
        <v>39</v>
      </c>
      <c r="B55" s="5">
        <v>0.550856363</v>
      </c>
      <c r="C55" s="5">
        <v>0.5242146220000001</v>
      </c>
      <c r="D55" s="5">
        <v>0.543842091</v>
      </c>
      <c r="E55" s="5">
        <v>0.612602979</v>
      </c>
      <c r="F55" s="5">
        <v>0.730344178</v>
      </c>
      <c r="G55" s="5">
        <v>0.8298165670000001</v>
      </c>
      <c r="H55" s="5">
        <v>0.9253981120000001</v>
      </c>
      <c r="I55" s="5">
        <v>0.9593320660000001</v>
      </c>
      <c r="J55" s="5">
        <v>1.240509994</v>
      </c>
      <c r="K55" s="5">
        <v>1.214013921</v>
      </c>
      <c r="L55" s="5">
        <v>1.4719213400000002</v>
      </c>
      <c r="M55" s="5">
        <v>1.439732003</v>
      </c>
      <c r="N55" s="5">
        <v>1.546897151</v>
      </c>
      <c r="O55" s="5">
        <v>1.7302516780000001</v>
      </c>
      <c r="P55" s="5">
        <v>1.8814091110000002</v>
      </c>
      <c r="Q55" s="5">
        <v>2.272189774</v>
      </c>
      <c r="R55" s="5">
        <v>2.848759492</v>
      </c>
      <c r="S55" s="5">
        <v>2.819456559</v>
      </c>
      <c r="T55" s="5">
        <v>3.0607356140000004</v>
      </c>
      <c r="U55" s="5">
        <v>0.40828999999999904</v>
      </c>
      <c r="V55" s="5">
        <v>0.5022900000000009</v>
      </c>
      <c r="W55" s="5">
        <v>0.4759100000000008</v>
      </c>
      <c r="X55" s="5">
        <v>0.7035800000000009</v>
      </c>
      <c r="Y55" s="5">
        <v>0.9996800000000012</v>
      </c>
      <c r="Z55" s="5">
        <v>0.70588</v>
      </c>
      <c r="AA55" s="5">
        <v>0.92437</v>
      </c>
      <c r="AB55" s="5">
        <v>1.59202</v>
      </c>
      <c r="AC55" s="5">
        <v>0.96212</v>
      </c>
      <c r="AD55" s="5">
        <v>1.6925999999999999</v>
      </c>
      <c r="AE55" s="5">
        <v>1.32558</v>
      </c>
      <c r="AF55" s="5">
        <v>1.48647</v>
      </c>
      <c r="AG55" s="5">
        <v>1.23971</v>
      </c>
      <c r="AH55" s="5">
        <v>1.27657</v>
      </c>
      <c r="AI55" s="5">
        <v>1.58182</v>
      </c>
      <c r="AJ55" s="5">
        <v>1.5726099999999998</v>
      </c>
      <c r="AK55" s="5">
        <v>2.083</v>
      </c>
      <c r="AL55" s="5">
        <v>1.9550000000000054</v>
      </c>
      <c r="AM55" s="5">
        <v>1.816</v>
      </c>
      <c r="AN55" s="5">
        <v>6.539</v>
      </c>
      <c r="AO55" s="5">
        <v>1.043</v>
      </c>
      <c r="AP55" s="5">
        <v>1.0190000000000072</v>
      </c>
      <c r="AQ55" s="5">
        <v>1.848</v>
      </c>
      <c r="AR55" s="5">
        <v>1.229</v>
      </c>
      <c r="AS55" s="5">
        <v>2.0980000000000008</v>
      </c>
      <c r="AT55" s="5">
        <v>2.9589999999999996</v>
      </c>
      <c r="AU55" s="5">
        <v>2.9790000000000005</v>
      </c>
      <c r="AV55" s="5">
        <v>9.959000000000001</v>
      </c>
      <c r="AW55" s="5">
        <v>2.5330000000000004</v>
      </c>
      <c r="AX55" s="1">
        <v>1.6539999999999997</v>
      </c>
    </row>
    <row r="56" spans="1:50" ht="12.75" customHeight="1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1"/>
    </row>
    <row r="57" spans="1:50" ht="12.75" customHeight="1">
      <c r="A57" s="28" t="s">
        <v>40</v>
      </c>
      <c r="B57" s="2">
        <v>15.814817936830893</v>
      </c>
      <c r="C57" s="2">
        <v>16.94036241605356</v>
      </c>
      <c r="D57" s="2">
        <v>18.99426671786396</v>
      </c>
      <c r="E57" s="2">
        <v>21.35157735957643</v>
      </c>
      <c r="F57" s="2">
        <v>24.5488410481598</v>
      </c>
      <c r="G57" s="2">
        <v>27.788490430200763</v>
      </c>
      <c r="H57" s="2">
        <v>30.34300827362838</v>
      </c>
      <c r="I57" s="2">
        <v>32.65336420813288</v>
      </c>
      <c r="J57" s="2">
        <v>35.39250297496125</v>
      </c>
      <c r="K57" s="2">
        <v>39.62182934622389</v>
      </c>
      <c r="L57" s="2">
        <v>45.8812803455996</v>
      </c>
      <c r="M57" s="2">
        <v>50.51540117994358</v>
      </c>
      <c r="N57" s="2">
        <v>55.48098860708031</v>
      </c>
      <c r="O57" s="2">
        <v>62.455466445872744</v>
      </c>
      <c r="P57" s="2">
        <v>71.02841609645358</v>
      </c>
      <c r="Q57" s="2">
        <v>84.12511007785082</v>
      </c>
      <c r="R57" s="2">
        <v>98.69443567982916</v>
      </c>
      <c r="S57" s="2">
        <v>118.78180840733087</v>
      </c>
      <c r="T57" s="2">
        <v>132.96783960243127</v>
      </c>
      <c r="U57" s="2">
        <v>147.71264000000002</v>
      </c>
      <c r="V57" s="2">
        <v>174.71539</v>
      </c>
      <c r="W57" s="2">
        <v>202.93139000000002</v>
      </c>
      <c r="X57" s="2">
        <v>231.08896</v>
      </c>
      <c r="Y57" s="2">
        <v>269.96563000000003</v>
      </c>
      <c r="Z57" s="2">
        <v>304.28696</v>
      </c>
      <c r="AA57" s="2">
        <v>335.99144</v>
      </c>
      <c r="AB57" s="2">
        <v>362.66505</v>
      </c>
      <c r="AC57" s="2">
        <v>383.69248999999996</v>
      </c>
      <c r="AD57" s="2">
        <v>408.0132</v>
      </c>
      <c r="AE57" s="2">
        <v>429.97679999999997</v>
      </c>
      <c r="AF57" s="2">
        <v>459.96414</v>
      </c>
      <c r="AG57" s="2">
        <v>485.93122999999997</v>
      </c>
      <c r="AH57" s="2">
        <v>510.0912</v>
      </c>
      <c r="AI57" s="2">
        <v>524.70127</v>
      </c>
      <c r="AJ57" s="2">
        <v>540.72214</v>
      </c>
      <c r="AK57" s="2">
        <v>562.47557</v>
      </c>
      <c r="AL57" s="2">
        <v>585.11959</v>
      </c>
      <c r="AM57" s="2">
        <v>619.036</v>
      </c>
      <c r="AN57" s="2">
        <v>643.559</v>
      </c>
      <c r="AO57" s="2">
        <v>662.684</v>
      </c>
      <c r="AP57" s="2">
        <v>694.865</v>
      </c>
      <c r="AQ57" s="2">
        <v>723.013</v>
      </c>
      <c r="AR57" s="2">
        <v>748.775</v>
      </c>
      <c r="AS57" s="2">
        <v>766.1339999999999</v>
      </c>
      <c r="AT57" s="2">
        <v>783.903</v>
      </c>
      <c r="AU57" s="2">
        <v>822.858</v>
      </c>
      <c r="AV57" s="2">
        <v>870.325</v>
      </c>
      <c r="AW57" s="2">
        <v>909.129</v>
      </c>
      <c r="AX57" s="3">
        <v>940.358</v>
      </c>
    </row>
    <row r="58" spans="1:50" ht="12.75" customHeight="1">
      <c r="A58" s="2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1"/>
    </row>
    <row r="59" spans="1:50" ht="12.75" customHeight="1">
      <c r="A59" s="35" t="s">
        <v>41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1"/>
    </row>
    <row r="60" spans="1:50" ht="12.75" customHeight="1">
      <c r="A60" s="2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1"/>
    </row>
    <row r="61" spans="1:50" ht="12.75" customHeight="1">
      <c r="A61" s="26" t="s">
        <v>42</v>
      </c>
      <c r="B61" s="5">
        <v>2.3122734730000003</v>
      </c>
      <c r="C61" s="5">
        <v>2.433177203</v>
      </c>
      <c r="D61" s="5">
        <v>2.743127845</v>
      </c>
      <c r="E61" s="5">
        <v>2.6553948970000003</v>
      </c>
      <c r="F61" s="5">
        <v>3.174078076</v>
      </c>
      <c r="G61" s="5">
        <v>4.099758312</v>
      </c>
      <c r="H61" s="5">
        <v>4.39543603</v>
      </c>
      <c r="I61" s="5">
        <v>4.6627334309999995</v>
      </c>
      <c r="J61" s="5">
        <v>4.4202921459999995</v>
      </c>
      <c r="K61" s="5">
        <v>4.127426407</v>
      </c>
      <c r="L61" s="5">
        <v>5.6891724539999995</v>
      </c>
      <c r="M61" s="5">
        <v>6.3153453520000005</v>
      </c>
      <c r="N61" s="5">
        <v>6.301868739</v>
      </c>
      <c r="O61" s="5">
        <v>7.895474875</v>
      </c>
      <c r="P61" s="5">
        <v>8.067061897</v>
      </c>
      <c r="Q61" s="5">
        <v>9.678666359000001</v>
      </c>
      <c r="R61" s="5">
        <v>5.208938757</v>
      </c>
      <c r="S61" s="5">
        <v>11.181041254</v>
      </c>
      <c r="T61" s="5">
        <v>9.913162934</v>
      </c>
      <c r="U61" s="5">
        <v>7.89613</v>
      </c>
      <c r="V61" s="5">
        <v>15.7279</v>
      </c>
      <c r="W61" s="5">
        <v>17.78501</v>
      </c>
      <c r="X61" s="5">
        <v>9.76092</v>
      </c>
      <c r="Y61" s="5">
        <v>10.03902</v>
      </c>
      <c r="Z61" s="5">
        <v>9.17039</v>
      </c>
      <c r="AA61" s="5">
        <v>9.06781</v>
      </c>
      <c r="AB61" s="5">
        <v>7.28638</v>
      </c>
      <c r="AC61" s="5">
        <v>5.45229</v>
      </c>
      <c r="AD61" s="5">
        <v>13.65337</v>
      </c>
      <c r="AE61" s="5">
        <v>14.145700000000001</v>
      </c>
      <c r="AF61" s="5">
        <v>23.11941</v>
      </c>
      <c r="AG61" s="5">
        <v>23.19688</v>
      </c>
      <c r="AH61" s="5">
        <v>14.73251</v>
      </c>
      <c r="AI61" s="5">
        <v>-0.07987000000000001</v>
      </c>
      <c r="AJ61" s="5">
        <v>-17.873990000000003</v>
      </c>
      <c r="AK61" s="5">
        <v>-11.133299999999998</v>
      </c>
      <c r="AL61" s="5">
        <v>-10.38935</v>
      </c>
      <c r="AM61" s="5">
        <v>-1.313</v>
      </c>
      <c r="AN61" s="5">
        <v>0.148</v>
      </c>
      <c r="AO61" s="5">
        <v>13.968</v>
      </c>
      <c r="AP61" s="5">
        <v>27.841</v>
      </c>
      <c r="AQ61" s="5">
        <v>30.593</v>
      </c>
      <c r="AR61" s="5">
        <v>30.549</v>
      </c>
      <c r="AS61" s="5">
        <v>3.869</v>
      </c>
      <c r="AT61" s="5">
        <v>-11.885</v>
      </c>
      <c r="AU61" s="5">
        <v>-2.658</v>
      </c>
      <c r="AV61" s="5">
        <v>4.488</v>
      </c>
      <c r="AW61" s="5">
        <v>22.383</v>
      </c>
      <c r="AX61" s="1">
        <v>19.656</v>
      </c>
    </row>
    <row r="62" spans="1:50" ht="12.75" customHeight="1">
      <c r="A62" s="33" t="s">
        <v>43</v>
      </c>
      <c r="B62" s="2">
        <v>0.6548362719999972</v>
      </c>
      <c r="C62" s="2">
        <v>0.5543817090000012</v>
      </c>
      <c r="D62" s="2">
        <v>0.5976053450000001</v>
      </c>
      <c r="E62" s="2">
        <v>0.118173027</v>
      </c>
      <c r="F62" s="2">
        <v>0.28357345700000003</v>
      </c>
      <c r="G62" s="2">
        <v>0.692290098</v>
      </c>
      <c r="H62" s="2">
        <v>0.5530491409999999</v>
      </c>
      <c r="I62" s="2">
        <v>0.34100726800000003</v>
      </c>
      <c r="J62" s="2">
        <v>-0.274145959</v>
      </c>
      <c r="K62" s="2">
        <v>-1.147904141</v>
      </c>
      <c r="L62" s="2">
        <v>0.142515693</v>
      </c>
      <c r="M62" s="2">
        <v>0.32438971099999997</v>
      </c>
      <c r="N62" s="2">
        <v>0.009531806</v>
      </c>
      <c r="O62" s="2">
        <v>0.7755218079999999</v>
      </c>
      <c r="P62" s="2">
        <v>0.3628822</v>
      </c>
      <c r="Q62" s="2">
        <v>0.647370137</v>
      </c>
      <c r="R62" s="2">
        <v>-6.284275205</v>
      </c>
      <c r="S62" s="2">
        <v>-3.657690987</v>
      </c>
      <c r="T62" s="2">
        <v>-2.804308464</v>
      </c>
      <c r="U62" s="2">
        <v>-5.49013</v>
      </c>
      <c r="V62" s="2">
        <v>-0.83443</v>
      </c>
      <c r="W62" s="2">
        <v>-0.49052999999999997</v>
      </c>
      <c r="X62" s="2">
        <v>-11.17316</v>
      </c>
      <c r="Y62" s="2">
        <v>-15.89824</v>
      </c>
      <c r="Z62" s="2">
        <v>-15.848450000000001</v>
      </c>
      <c r="AA62" s="2">
        <v>-19.18708</v>
      </c>
      <c r="AB62" s="2">
        <v>-22.54175</v>
      </c>
      <c r="AC62" s="2">
        <v>-26.03432</v>
      </c>
      <c r="AD62" s="2">
        <v>-17.35452</v>
      </c>
      <c r="AE62" s="2">
        <v>-24.00223</v>
      </c>
      <c r="AF62" s="2">
        <v>-18.025209999999998</v>
      </c>
      <c r="AG62" s="2">
        <v>-25.16383</v>
      </c>
      <c r="AH62" s="2">
        <v>-31.27735</v>
      </c>
      <c r="AI62" s="2">
        <v>-50.27959</v>
      </c>
      <c r="AJ62" s="2">
        <v>-71.57138</v>
      </c>
      <c r="AK62" s="2">
        <v>-62.9093</v>
      </c>
      <c r="AL62" s="2">
        <v>-65.20535</v>
      </c>
      <c r="AM62" s="2">
        <v>-49.48</v>
      </c>
      <c r="AN62" s="2">
        <v>-42.025</v>
      </c>
      <c r="AO62" s="2">
        <v>-34.577</v>
      </c>
      <c r="AP62" s="2">
        <v>-24.296</v>
      </c>
      <c r="AQ62" s="2">
        <v>-21.24</v>
      </c>
      <c r="AR62" s="2">
        <v>-23.285000000000082</v>
      </c>
      <c r="AS62" s="2">
        <v>-49.010000000000105</v>
      </c>
      <c r="AT62" s="2">
        <v>-65.68399999999997</v>
      </c>
      <c r="AU62" s="2">
        <v>-60.215</v>
      </c>
      <c r="AV62" s="2">
        <v>-51.129</v>
      </c>
      <c r="AW62" s="2">
        <v>-43.387</v>
      </c>
      <c r="AX62" s="3">
        <v>-50.64300000000003</v>
      </c>
    </row>
    <row r="63" spans="43:44" ht="12.75" customHeight="1">
      <c r="AQ63" s="10"/>
      <c r="AR63" s="10"/>
    </row>
    <row r="64" spans="1:44" ht="12.75" customHeight="1">
      <c r="A64" s="8" t="s">
        <v>1</v>
      </c>
      <c r="AQ64" s="10"/>
      <c r="AR64" s="10"/>
    </row>
    <row r="65" spans="43:44" ht="12.75" customHeight="1">
      <c r="AQ65" s="10"/>
      <c r="AR65" s="10"/>
    </row>
    <row r="66" spans="1:50" ht="12.75" customHeight="1">
      <c r="A66" s="8" t="s">
        <v>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ht="12.75" customHeight="1"/>
    <row r="68" ht="12.75">
      <c r="A68" s="38" t="s">
        <v>44</v>
      </c>
    </row>
    <row r="69" ht="12.75">
      <c r="A69" s="38"/>
    </row>
    <row r="73" spans="2:21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50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showZero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1.421875" defaultRowHeight="12.75" customHeight="1"/>
  <cols>
    <col min="1" max="2" width="11.421875" style="40" customWidth="1"/>
    <col min="3" max="3" width="39.57421875" style="40" customWidth="1"/>
    <col min="4" max="16384" width="11.421875" style="40" customWidth="1"/>
  </cols>
  <sheetData>
    <row r="1" ht="12.75" customHeight="1">
      <c r="A1" s="39" t="s">
        <v>46</v>
      </c>
    </row>
    <row r="4" spans="1:11" ht="12.75" customHeight="1">
      <c r="A4" s="41"/>
      <c r="B4" s="42"/>
      <c r="C4" s="42"/>
      <c r="D4" s="43">
        <v>2000</v>
      </c>
      <c r="E4" s="43">
        <v>2001</v>
      </c>
      <c r="F4" s="43">
        <v>2002</v>
      </c>
      <c r="G4" s="43">
        <v>2003</v>
      </c>
      <c r="H4" s="43">
        <v>2004</v>
      </c>
      <c r="I4" s="43">
        <v>2005</v>
      </c>
      <c r="J4" s="43">
        <v>2006</v>
      </c>
      <c r="K4" s="44">
        <v>2007</v>
      </c>
    </row>
    <row r="5" spans="1:11" ht="12.75" customHeight="1">
      <c r="A5" s="45"/>
      <c r="B5" s="46"/>
      <c r="C5" s="46"/>
      <c r="D5" s="47"/>
      <c r="E5" s="47"/>
      <c r="F5" s="47"/>
      <c r="G5" s="47"/>
      <c r="H5" s="47"/>
      <c r="I5" s="47"/>
      <c r="J5" s="48"/>
      <c r="K5" s="49"/>
    </row>
    <row r="6" spans="1:11" ht="12.75" customHeight="1">
      <c r="A6" s="50" t="s">
        <v>47</v>
      </c>
      <c r="B6" s="46"/>
      <c r="C6" s="46"/>
      <c r="D6" s="47">
        <v>-29.126</v>
      </c>
      <c r="E6" s="47">
        <v>-32.027</v>
      </c>
      <c r="F6" s="47">
        <v>-49.273</v>
      </c>
      <c r="G6" s="47">
        <v>-56.946</v>
      </c>
      <c r="H6" s="47">
        <v>-43.875</v>
      </c>
      <c r="I6" s="47">
        <v>-43.475</v>
      </c>
      <c r="J6" s="47">
        <v>-38.997</v>
      </c>
      <c r="K6" s="49">
        <v>-34.719</v>
      </c>
    </row>
    <row r="7" spans="1:11" ht="12.75" customHeight="1">
      <c r="A7" s="51"/>
      <c r="B7" s="52"/>
      <c r="C7" s="52"/>
      <c r="D7" s="53"/>
      <c r="E7" s="53"/>
      <c r="F7" s="53"/>
      <c r="G7" s="53"/>
      <c r="H7" s="53"/>
      <c r="I7" s="53"/>
      <c r="J7" s="53"/>
      <c r="K7" s="54"/>
    </row>
    <row r="8" spans="1:11" ht="12.75" customHeight="1">
      <c r="A8" s="45"/>
      <c r="B8" s="46"/>
      <c r="C8" s="46"/>
      <c r="D8" s="47"/>
      <c r="E8" s="47"/>
      <c r="F8" s="47"/>
      <c r="G8" s="47"/>
      <c r="H8" s="47"/>
      <c r="I8" s="47"/>
      <c r="J8" s="47"/>
      <c r="K8" s="49"/>
    </row>
    <row r="9" spans="1:11" ht="12.75" customHeight="1">
      <c r="A9" s="50" t="s">
        <v>48</v>
      </c>
      <c r="B9" s="46"/>
      <c r="C9" s="46"/>
      <c r="D9" s="47">
        <v>-1.8639999999999999</v>
      </c>
      <c r="E9" s="47">
        <v>-1.358</v>
      </c>
      <c r="F9" s="47">
        <v>0.36800000000000005</v>
      </c>
      <c r="G9" s="47">
        <v>1.315</v>
      </c>
      <c r="H9" s="47">
        <v>-1.9129999999999998</v>
      </c>
      <c r="I9" s="47">
        <v>-1.7990000000000002</v>
      </c>
      <c r="J9" s="47">
        <v>-1.677</v>
      </c>
      <c r="K9" s="49">
        <v>-2.687</v>
      </c>
    </row>
    <row r="10" spans="1:11" ht="12.75" customHeight="1">
      <c r="A10" s="45"/>
      <c r="B10" s="46"/>
      <c r="C10" s="46"/>
      <c r="D10" s="47"/>
      <c r="E10" s="47"/>
      <c r="F10" s="47"/>
      <c r="G10" s="47"/>
      <c r="H10" s="47"/>
      <c r="I10" s="47"/>
      <c r="J10" s="47"/>
      <c r="K10" s="49"/>
    </row>
    <row r="11" spans="1:11" ht="12.75" customHeight="1">
      <c r="A11" s="45"/>
      <c r="B11" s="46" t="s">
        <v>49</v>
      </c>
      <c r="C11" s="46"/>
      <c r="D11" s="47">
        <v>0</v>
      </c>
      <c r="E11" s="47">
        <v>0.027</v>
      </c>
      <c r="F11" s="47">
        <v>0.78</v>
      </c>
      <c r="G11" s="47">
        <v>-0.561</v>
      </c>
      <c r="H11" s="47">
        <v>-0.01</v>
      </c>
      <c r="I11" s="47">
        <v>-0.244</v>
      </c>
      <c r="J11" s="47">
        <v>-0.014</v>
      </c>
      <c r="K11" s="49">
        <v>0</v>
      </c>
    </row>
    <row r="12" spans="1:11" ht="12.75" customHeight="1">
      <c r="A12" s="45"/>
      <c r="B12" s="46" t="s">
        <v>50</v>
      </c>
      <c r="C12" s="46"/>
      <c r="D12" s="47">
        <v>-0.074</v>
      </c>
      <c r="E12" s="47">
        <v>-0.075</v>
      </c>
      <c r="F12" s="47">
        <v>-0.241</v>
      </c>
      <c r="G12" s="47">
        <v>-0.264</v>
      </c>
      <c r="H12" s="47">
        <v>-0.141</v>
      </c>
      <c r="I12" s="47">
        <v>0.298</v>
      </c>
      <c r="J12" s="47">
        <v>1.662</v>
      </c>
      <c r="K12" s="49">
        <v>-0.827</v>
      </c>
    </row>
    <row r="13" spans="1:11" ht="12.75" customHeight="1">
      <c r="A13" s="45"/>
      <c r="B13" s="46" t="s">
        <v>51</v>
      </c>
      <c r="C13" s="46"/>
      <c r="D13" s="47">
        <v>0</v>
      </c>
      <c r="E13" s="47">
        <v>-0.034</v>
      </c>
      <c r="F13" s="47">
        <v>0.033</v>
      </c>
      <c r="G13" s="47">
        <v>-0.052</v>
      </c>
      <c r="H13" s="47">
        <v>0.058</v>
      </c>
      <c r="I13" s="47">
        <v>-0.058</v>
      </c>
      <c r="J13" s="47">
        <v>-0.019</v>
      </c>
      <c r="K13" s="49">
        <v>-0.03</v>
      </c>
    </row>
    <row r="14" spans="1:11" ht="12.75" customHeight="1">
      <c r="A14" s="45"/>
      <c r="B14" s="46" t="s">
        <v>52</v>
      </c>
      <c r="C14" s="46"/>
      <c r="D14" s="47">
        <v>-1.22</v>
      </c>
      <c r="E14" s="47">
        <v>0.042</v>
      </c>
      <c r="F14" s="47">
        <v>-0.508</v>
      </c>
      <c r="G14" s="47">
        <v>0.913</v>
      </c>
      <c r="H14" s="47">
        <v>0.197</v>
      </c>
      <c r="I14" s="47">
        <v>0.617</v>
      </c>
      <c r="J14" s="47">
        <v>-1.252</v>
      </c>
      <c r="K14" s="49">
        <v>-0.609</v>
      </c>
    </row>
    <row r="15" spans="1:11" ht="12.75" customHeight="1">
      <c r="A15" s="45"/>
      <c r="B15" s="46" t="s">
        <v>53</v>
      </c>
      <c r="C15" s="46"/>
      <c r="D15" s="47">
        <v>0</v>
      </c>
      <c r="E15" s="47">
        <v>0</v>
      </c>
      <c r="F15" s="47">
        <v>0</v>
      </c>
      <c r="G15" s="47">
        <v>1.224</v>
      </c>
      <c r="H15" s="47">
        <v>-1.224</v>
      </c>
      <c r="I15" s="47">
        <v>0</v>
      </c>
      <c r="J15" s="47">
        <v>0</v>
      </c>
      <c r="K15" s="49">
        <v>0</v>
      </c>
    </row>
    <row r="16" spans="1:11" ht="12.75" customHeight="1">
      <c r="A16" s="45"/>
      <c r="B16" s="46" t="s">
        <v>54</v>
      </c>
      <c r="C16" s="46"/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-0.534</v>
      </c>
      <c r="J16" s="47">
        <v>0</v>
      </c>
      <c r="K16" s="49">
        <v>0.442</v>
      </c>
    </row>
    <row r="17" spans="1:11" ht="12.75" customHeight="1">
      <c r="A17" s="45"/>
      <c r="B17" s="46" t="s">
        <v>55</v>
      </c>
      <c r="C17" s="46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0.299</v>
      </c>
      <c r="J17" s="47">
        <v>-0.299</v>
      </c>
      <c r="K17" s="49">
        <v>0</v>
      </c>
    </row>
    <row r="18" spans="1:11" ht="12.75" customHeight="1">
      <c r="A18" s="45"/>
      <c r="B18" s="46" t="s">
        <v>56</v>
      </c>
      <c r="C18" s="46"/>
      <c r="D18" s="47">
        <v>-0.57</v>
      </c>
      <c r="E18" s="47">
        <v>-1.318</v>
      </c>
      <c r="F18" s="47">
        <v>0.304</v>
      </c>
      <c r="G18" s="47">
        <v>0.055</v>
      </c>
      <c r="H18" s="47">
        <v>-0.793</v>
      </c>
      <c r="I18" s="47">
        <v>-2.421</v>
      </c>
      <c r="J18" s="47">
        <v>-1.7690000000000001</v>
      </c>
      <c r="K18" s="49">
        <v>-1.663</v>
      </c>
    </row>
    <row r="19" spans="1:11" ht="12.75" customHeight="1">
      <c r="A19" s="51"/>
      <c r="B19" s="52"/>
      <c r="C19" s="52"/>
      <c r="D19" s="53"/>
      <c r="E19" s="53"/>
      <c r="F19" s="53"/>
      <c r="G19" s="53"/>
      <c r="H19" s="53"/>
      <c r="I19" s="53"/>
      <c r="J19" s="53"/>
      <c r="K19" s="54"/>
    </row>
    <row r="20" spans="1:11" ht="12.75" customHeight="1">
      <c r="A20" s="45"/>
      <c r="B20" s="46"/>
      <c r="C20" s="46"/>
      <c r="D20" s="47"/>
      <c r="E20" s="47"/>
      <c r="F20" s="47"/>
      <c r="G20" s="47"/>
      <c r="H20" s="47"/>
      <c r="I20" s="47"/>
      <c r="J20" s="47"/>
      <c r="K20" s="49"/>
    </row>
    <row r="21" spans="1:11" ht="12.75" customHeight="1">
      <c r="A21" s="50" t="s">
        <v>57</v>
      </c>
      <c r="B21" s="46"/>
      <c r="C21" s="46"/>
      <c r="D21" s="47">
        <v>-3.395</v>
      </c>
      <c r="E21" s="47">
        <v>-1.4809999999999999</v>
      </c>
      <c r="F21" s="47">
        <v>-6.851</v>
      </c>
      <c r="G21" s="47">
        <v>-2.521</v>
      </c>
      <c r="H21" s="47">
        <v>-7.515</v>
      </c>
      <c r="I21" s="47">
        <v>-6.273</v>
      </c>
      <c r="J21" s="47">
        <v>-5.643</v>
      </c>
      <c r="K21" s="49">
        <v>-5.9430000000000005</v>
      </c>
    </row>
    <row r="22" spans="1:11" ht="12.75" customHeight="1">
      <c r="A22" s="45"/>
      <c r="B22" s="46"/>
      <c r="C22" s="46"/>
      <c r="D22" s="47"/>
      <c r="E22" s="47"/>
      <c r="F22" s="47"/>
      <c r="G22" s="47"/>
      <c r="H22" s="47"/>
      <c r="I22" s="47"/>
      <c r="J22" s="47"/>
      <c r="K22" s="49"/>
    </row>
    <row r="23" spans="1:11" ht="12.75" customHeight="1">
      <c r="A23" s="45"/>
      <c r="B23" s="46" t="s">
        <v>58</v>
      </c>
      <c r="C23" s="46"/>
      <c r="D23" s="47">
        <v>-1.204</v>
      </c>
      <c r="E23" s="47">
        <v>-0.39799999999999996</v>
      </c>
      <c r="F23" s="47">
        <v>-0.9440000000000002</v>
      </c>
      <c r="G23" s="47">
        <v>-1.4040000000000001</v>
      </c>
      <c r="H23" s="47">
        <v>-2.0239999999999996</v>
      </c>
      <c r="I23" s="47">
        <v>-0.3519999999999999</v>
      </c>
      <c r="J23" s="47">
        <v>3.783000000000001</v>
      </c>
      <c r="K23" s="49">
        <v>-0.6880000000000002</v>
      </c>
    </row>
    <row r="24" spans="1:11" ht="12.75" customHeight="1">
      <c r="A24" s="45"/>
      <c r="B24" s="46"/>
      <c r="C24" s="46"/>
      <c r="D24" s="47"/>
      <c r="E24" s="47"/>
      <c r="F24" s="47"/>
      <c r="G24" s="47"/>
      <c r="H24" s="47"/>
      <c r="I24" s="47"/>
      <c r="J24" s="47"/>
      <c r="K24" s="49"/>
    </row>
    <row r="25" spans="1:11" ht="12.75" customHeight="1">
      <c r="A25" s="45"/>
      <c r="B25" s="46" t="s">
        <v>59</v>
      </c>
      <c r="C25" s="46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3.266</v>
      </c>
      <c r="K25" s="49">
        <v>0</v>
      </c>
    </row>
    <row r="26" spans="1:11" ht="12.75" customHeight="1">
      <c r="A26" s="45"/>
      <c r="B26" s="46" t="s">
        <v>60</v>
      </c>
      <c r="C26" s="46"/>
      <c r="D26" s="47">
        <v>0.273</v>
      </c>
      <c r="E26" s="47">
        <v>0.351</v>
      </c>
      <c r="F26" s="47">
        <v>0.34</v>
      </c>
      <c r="G26" s="47">
        <v>0.284</v>
      </c>
      <c r="H26" s="47">
        <v>-0.012</v>
      </c>
      <c r="I26" s="47">
        <v>0.038</v>
      </c>
      <c r="J26" s="47">
        <v>0</v>
      </c>
      <c r="K26" s="49">
        <v>0</v>
      </c>
    </row>
    <row r="27" spans="1:11" ht="12.75" customHeight="1">
      <c r="A27" s="45"/>
      <c r="B27" s="46" t="s">
        <v>61</v>
      </c>
      <c r="C27" s="46"/>
      <c r="D27" s="47">
        <v>0.004</v>
      </c>
      <c r="E27" s="47">
        <v>0.006</v>
      </c>
      <c r="F27" s="47">
        <v>0.003</v>
      </c>
      <c r="G27" s="47">
        <v>0.004</v>
      </c>
      <c r="H27" s="47">
        <v>0.001</v>
      </c>
      <c r="I27" s="47">
        <v>0.03</v>
      </c>
      <c r="J27" s="47">
        <v>0.037</v>
      </c>
      <c r="K27" s="49">
        <v>0.04</v>
      </c>
    </row>
    <row r="28" spans="1:11" ht="12.75" customHeight="1">
      <c r="A28" s="45"/>
      <c r="B28" s="46" t="s">
        <v>62</v>
      </c>
      <c r="C28" s="46"/>
      <c r="D28" s="47">
        <v>0.268</v>
      </c>
      <c r="E28" s="47">
        <v>0.238</v>
      </c>
      <c r="F28" s="47">
        <v>0.209</v>
      </c>
      <c r="G28" s="47">
        <v>0.192</v>
      </c>
      <c r="H28" s="47">
        <v>0.171</v>
      </c>
      <c r="I28" s="47">
        <v>0.151</v>
      </c>
      <c r="J28" s="47">
        <v>0.171</v>
      </c>
      <c r="K28" s="49">
        <v>0.114</v>
      </c>
    </row>
    <row r="29" spans="1:11" ht="12.75" customHeight="1">
      <c r="A29" s="45"/>
      <c r="B29" s="46" t="s">
        <v>63</v>
      </c>
      <c r="C29" s="46"/>
      <c r="D29" s="47">
        <v>0.453</v>
      </c>
      <c r="E29" s="47">
        <v>0.455</v>
      </c>
      <c r="F29" s="47">
        <v>0.472</v>
      </c>
      <c r="G29" s="47">
        <v>0.484</v>
      </c>
      <c r="H29" s="47">
        <v>0.452</v>
      </c>
      <c r="I29" s="47">
        <v>0.491</v>
      </c>
      <c r="J29" s="47">
        <v>0.567</v>
      </c>
      <c r="K29" s="49">
        <v>0.574</v>
      </c>
    </row>
    <row r="30" spans="1:11" ht="12.75" customHeight="1">
      <c r="A30" s="45"/>
      <c r="B30" s="46" t="s">
        <v>64</v>
      </c>
      <c r="C30" s="46"/>
      <c r="D30" s="47">
        <v>-1.54</v>
      </c>
      <c r="E30" s="47">
        <v>-1.27</v>
      </c>
      <c r="F30" s="47">
        <v>-2.353</v>
      </c>
      <c r="G30" s="47">
        <v>-2.571</v>
      </c>
      <c r="H30" s="47">
        <v>-2.707</v>
      </c>
      <c r="I30" s="47">
        <v>-2.849</v>
      </c>
      <c r="J30" s="47">
        <v>0</v>
      </c>
      <c r="K30" s="49">
        <v>0</v>
      </c>
    </row>
    <row r="31" spans="1:11" ht="12.75" customHeight="1">
      <c r="A31" s="45"/>
      <c r="B31" s="46" t="s">
        <v>65</v>
      </c>
      <c r="C31" s="46"/>
      <c r="D31" s="47">
        <v>0</v>
      </c>
      <c r="E31" s="47">
        <v>0</v>
      </c>
      <c r="F31" s="47">
        <v>-0.24</v>
      </c>
      <c r="G31" s="47">
        <v>0</v>
      </c>
      <c r="H31" s="47">
        <v>0</v>
      </c>
      <c r="I31" s="47">
        <v>-0.412</v>
      </c>
      <c r="J31" s="47">
        <v>0</v>
      </c>
      <c r="K31" s="49">
        <v>-0.19</v>
      </c>
    </row>
    <row r="32" spans="1:11" ht="12.75" customHeight="1">
      <c r="A32" s="45"/>
      <c r="B32" s="46" t="s">
        <v>66</v>
      </c>
      <c r="C32" s="46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1.868</v>
      </c>
      <c r="J32" s="47">
        <v>1.937</v>
      </c>
      <c r="K32" s="49">
        <v>1.951</v>
      </c>
    </row>
    <row r="33" spans="1:11" ht="12.75" customHeight="1">
      <c r="A33" s="45"/>
      <c r="B33" s="55" t="s">
        <v>67</v>
      </c>
      <c r="C33" s="46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-1.4</v>
      </c>
      <c r="K33" s="49">
        <v>0</v>
      </c>
    </row>
    <row r="34" spans="1:11" ht="12.75" customHeight="1">
      <c r="A34" s="45"/>
      <c r="B34" s="55" t="s">
        <v>68</v>
      </c>
      <c r="C34" s="46"/>
      <c r="D34" s="47">
        <v>0.047</v>
      </c>
      <c r="E34" s="47">
        <v>0.034</v>
      </c>
      <c r="F34" s="47">
        <v>0.085</v>
      </c>
      <c r="G34" s="47">
        <v>0.213</v>
      </c>
      <c r="H34" s="47">
        <v>0.213</v>
      </c>
      <c r="I34" s="47">
        <v>0.224</v>
      </c>
      <c r="J34" s="47">
        <v>0.226</v>
      </c>
      <c r="K34" s="49">
        <v>0.043</v>
      </c>
    </row>
    <row r="35" spans="1:11" ht="12.75" customHeight="1">
      <c r="A35" s="45"/>
      <c r="B35" s="55" t="s">
        <v>69</v>
      </c>
      <c r="C35" s="46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9">
        <v>-0.64</v>
      </c>
    </row>
    <row r="36" spans="1:11" ht="12.75" customHeight="1">
      <c r="A36" s="45"/>
      <c r="B36" s="46" t="s">
        <v>70</v>
      </c>
      <c r="C36" s="46"/>
      <c r="D36" s="47">
        <v>-0.709</v>
      </c>
      <c r="E36" s="47">
        <v>-0.212</v>
      </c>
      <c r="F36" s="47">
        <v>0.54</v>
      </c>
      <c r="G36" s="47">
        <v>-0.01</v>
      </c>
      <c r="H36" s="47">
        <v>-0.142</v>
      </c>
      <c r="I36" s="47">
        <v>0.10699999999999998</v>
      </c>
      <c r="J36" s="47">
        <v>-1.021</v>
      </c>
      <c r="K36" s="49">
        <v>-2.58</v>
      </c>
    </row>
    <row r="37" spans="1:11" ht="12.75" customHeight="1">
      <c r="A37" s="45"/>
      <c r="B37" s="46"/>
      <c r="C37" s="46"/>
      <c r="D37" s="47"/>
      <c r="E37" s="47"/>
      <c r="F37" s="47"/>
      <c r="G37" s="47"/>
      <c r="H37" s="47"/>
      <c r="I37" s="47"/>
      <c r="J37" s="47"/>
      <c r="K37" s="49"/>
    </row>
    <row r="38" spans="1:11" ht="12.75" customHeight="1">
      <c r="A38" s="45"/>
      <c r="B38" s="46" t="s">
        <v>71</v>
      </c>
      <c r="C38" s="46"/>
      <c r="D38" s="47">
        <v>-2.132</v>
      </c>
      <c r="E38" s="47">
        <v>-1.077</v>
      </c>
      <c r="F38" s="47">
        <v>-5.976</v>
      </c>
      <c r="G38" s="47">
        <v>-0.995</v>
      </c>
      <c r="H38" s="47">
        <v>-5.538999999999999</v>
      </c>
      <c r="I38" s="47">
        <v>-5.959</v>
      </c>
      <c r="J38" s="47">
        <v>-9.398000000000001</v>
      </c>
      <c r="K38" s="49">
        <v>-5.227</v>
      </c>
    </row>
    <row r="39" spans="1:11" ht="12.75" customHeight="1">
      <c r="A39" s="45"/>
      <c r="B39" s="46"/>
      <c r="C39" s="46"/>
      <c r="D39" s="47"/>
      <c r="E39" s="47"/>
      <c r="F39" s="47"/>
      <c r="G39" s="47"/>
      <c r="H39" s="47"/>
      <c r="I39" s="47"/>
      <c r="J39" s="47"/>
      <c r="K39" s="49"/>
    </row>
    <row r="40" spans="1:11" ht="12.75" customHeight="1">
      <c r="A40" s="45"/>
      <c r="B40" s="46" t="s">
        <v>72</v>
      </c>
      <c r="C40" s="46"/>
      <c r="D40" s="47">
        <v>-1.027</v>
      </c>
      <c r="E40" s="47">
        <v>-1.201</v>
      </c>
      <c r="F40" s="47">
        <v>-5.317</v>
      </c>
      <c r="G40" s="47">
        <v>-1.438</v>
      </c>
      <c r="H40" s="47">
        <v>-4.616</v>
      </c>
      <c r="I40" s="47">
        <v>-5.512</v>
      </c>
      <c r="J40" s="47">
        <v>-8.17</v>
      </c>
      <c r="K40" s="49">
        <v>-4.566</v>
      </c>
    </row>
    <row r="41" spans="1:11" ht="12.75" customHeight="1">
      <c r="A41" s="45"/>
      <c r="B41" s="46"/>
      <c r="C41" s="46" t="s">
        <v>73</v>
      </c>
      <c r="D41" s="47">
        <v>-1.097</v>
      </c>
      <c r="E41" s="47">
        <v>-1.438</v>
      </c>
      <c r="F41" s="47">
        <v>-5.292</v>
      </c>
      <c r="G41" s="47">
        <v>-1.553</v>
      </c>
      <c r="H41" s="47">
        <v>-4.635</v>
      </c>
      <c r="I41" s="47">
        <v>-5.517</v>
      </c>
      <c r="J41" s="47">
        <v>-8.429</v>
      </c>
      <c r="K41" s="49">
        <v>-4.545</v>
      </c>
    </row>
    <row r="42" spans="1:11" ht="12.75" customHeight="1">
      <c r="A42" s="45"/>
      <c r="B42" s="46" t="s">
        <v>74</v>
      </c>
      <c r="C42" s="46"/>
      <c r="D42" s="47">
        <v>-0.414</v>
      </c>
      <c r="E42" s="47">
        <v>-0.273</v>
      </c>
      <c r="F42" s="47">
        <v>-0.072</v>
      </c>
      <c r="G42" s="47">
        <v>0.582</v>
      </c>
      <c r="H42" s="47">
        <v>-0.491</v>
      </c>
      <c r="I42" s="47">
        <v>0.136</v>
      </c>
      <c r="J42" s="47">
        <v>-0.349</v>
      </c>
      <c r="K42" s="49">
        <v>-0.283</v>
      </c>
    </row>
    <row r="43" spans="1:11" ht="12.75" customHeight="1">
      <c r="A43" s="45"/>
      <c r="B43" s="46" t="s">
        <v>75</v>
      </c>
      <c r="C43" s="46"/>
      <c r="D43" s="47">
        <v>-0.604</v>
      </c>
      <c r="E43" s="47">
        <v>0.229</v>
      </c>
      <c r="F43" s="47">
        <v>-0.513</v>
      </c>
      <c r="G43" s="47">
        <v>0.179</v>
      </c>
      <c r="H43" s="47">
        <v>-0.345</v>
      </c>
      <c r="I43" s="47">
        <v>-0.485</v>
      </c>
      <c r="J43" s="47">
        <v>-0.749</v>
      </c>
      <c r="K43" s="49">
        <v>-0.296</v>
      </c>
    </row>
    <row r="44" spans="1:11" ht="12.75" customHeight="1">
      <c r="A44" s="45"/>
      <c r="B44" s="46" t="s">
        <v>76</v>
      </c>
      <c r="C44" s="46"/>
      <c r="D44" s="47">
        <v>0</v>
      </c>
      <c r="E44" s="47">
        <v>-0.003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9">
        <v>0</v>
      </c>
    </row>
    <row r="45" spans="1:11" ht="12.75" customHeight="1">
      <c r="A45" s="45"/>
      <c r="B45" s="46" t="s">
        <v>77</v>
      </c>
      <c r="C45" s="46"/>
      <c r="D45" s="47">
        <v>-0.087</v>
      </c>
      <c r="E45" s="47">
        <v>0.171</v>
      </c>
      <c r="F45" s="47">
        <v>-0.074</v>
      </c>
      <c r="G45" s="47">
        <v>-0.318</v>
      </c>
      <c r="H45" s="47">
        <v>-0.087</v>
      </c>
      <c r="I45" s="47">
        <v>-0.098</v>
      </c>
      <c r="J45" s="47">
        <v>-0.13</v>
      </c>
      <c r="K45" s="49">
        <v>-0.082</v>
      </c>
    </row>
    <row r="46" spans="1:11" ht="12.75" customHeight="1">
      <c r="A46" s="45"/>
      <c r="B46" s="46"/>
      <c r="C46" s="46"/>
      <c r="D46" s="47"/>
      <c r="E46" s="47"/>
      <c r="F46" s="47"/>
      <c r="G46" s="47"/>
      <c r="H46" s="47"/>
      <c r="I46" s="47"/>
      <c r="J46" s="47"/>
      <c r="K46" s="49"/>
    </row>
    <row r="47" spans="1:11" ht="12.75" customHeight="1">
      <c r="A47" s="45"/>
      <c r="B47" s="46" t="s">
        <v>78</v>
      </c>
      <c r="C47" s="46"/>
      <c r="D47" s="47">
        <v>-0.059</v>
      </c>
      <c r="E47" s="47">
        <v>-0.006</v>
      </c>
      <c r="F47" s="47">
        <v>0.069</v>
      </c>
      <c r="G47" s="47">
        <v>-0.122</v>
      </c>
      <c r="H47" s="47">
        <v>0.048</v>
      </c>
      <c r="I47" s="47">
        <v>0.038</v>
      </c>
      <c r="J47" s="47">
        <v>-0.028</v>
      </c>
      <c r="K47" s="49">
        <v>-0.028</v>
      </c>
    </row>
    <row r="48" spans="1:11" ht="12.75" customHeight="1">
      <c r="A48" s="51"/>
      <c r="B48" s="52"/>
      <c r="C48" s="52"/>
      <c r="D48" s="53"/>
      <c r="E48" s="53"/>
      <c r="F48" s="53"/>
      <c r="G48" s="53"/>
      <c r="H48" s="53"/>
      <c r="I48" s="53"/>
      <c r="J48" s="53"/>
      <c r="K48" s="54"/>
    </row>
    <row r="49" spans="1:11" ht="12.75" customHeight="1">
      <c r="A49" s="45"/>
      <c r="B49" s="46"/>
      <c r="C49" s="46"/>
      <c r="D49" s="47"/>
      <c r="E49" s="47"/>
      <c r="F49" s="47"/>
      <c r="G49" s="47"/>
      <c r="H49" s="47"/>
      <c r="I49" s="47"/>
      <c r="J49" s="47"/>
      <c r="K49" s="49"/>
    </row>
    <row r="50" spans="1:11" ht="12.75" customHeight="1">
      <c r="A50" s="50" t="s">
        <v>79</v>
      </c>
      <c r="B50" s="46"/>
      <c r="C50" s="46"/>
      <c r="D50" s="47">
        <v>-0.935</v>
      </c>
      <c r="E50" s="47">
        <v>-0.872</v>
      </c>
      <c r="F50" s="47">
        <v>-0.696</v>
      </c>
      <c r="G50" s="47">
        <v>-3.8439999999999994</v>
      </c>
      <c r="H50" s="47">
        <v>0.473</v>
      </c>
      <c r="I50" s="47">
        <v>-0.564</v>
      </c>
      <c r="J50" s="47">
        <v>-0.978</v>
      </c>
      <c r="K50" s="49">
        <v>4.281000000000001</v>
      </c>
    </row>
    <row r="51" spans="1:11" ht="12.75" customHeight="1">
      <c r="A51" s="45"/>
      <c r="B51" s="46"/>
      <c r="C51" s="46"/>
      <c r="D51" s="47"/>
      <c r="E51" s="47"/>
      <c r="F51" s="47"/>
      <c r="G51" s="47"/>
      <c r="H51" s="47"/>
      <c r="I51" s="47"/>
      <c r="J51" s="47"/>
      <c r="K51" s="49"/>
    </row>
    <row r="52" spans="1:11" ht="12.75" customHeight="1">
      <c r="A52" s="45"/>
      <c r="B52" s="46" t="s">
        <v>80</v>
      </c>
      <c r="C52" s="46"/>
      <c r="D52" s="47">
        <v>-0.045</v>
      </c>
      <c r="E52" s="47">
        <v>-0.051</v>
      </c>
      <c r="F52" s="47">
        <v>-0.551</v>
      </c>
      <c r="G52" s="47">
        <v>-1.014</v>
      </c>
      <c r="H52" s="47">
        <v>-0.618</v>
      </c>
      <c r="I52" s="47">
        <v>-0.561</v>
      </c>
      <c r="J52" s="47">
        <v>-0.288</v>
      </c>
      <c r="K52" s="49">
        <v>-0.145</v>
      </c>
    </row>
    <row r="53" spans="1:11" ht="12.75" customHeight="1">
      <c r="A53" s="45"/>
      <c r="B53" s="46" t="s">
        <v>81</v>
      </c>
      <c r="C53" s="46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-0.69</v>
      </c>
      <c r="K53" s="49">
        <v>0</v>
      </c>
    </row>
    <row r="54" spans="1:11" ht="12.75" customHeight="1">
      <c r="A54" s="45"/>
      <c r="B54" s="46" t="s">
        <v>82</v>
      </c>
      <c r="C54" s="46"/>
      <c r="D54" s="47">
        <v>0</v>
      </c>
      <c r="E54" s="47">
        <v>0</v>
      </c>
      <c r="F54" s="47">
        <v>0</v>
      </c>
      <c r="G54" s="47">
        <v>-2.177</v>
      </c>
      <c r="H54" s="47">
        <v>0</v>
      </c>
      <c r="I54" s="47">
        <v>0</v>
      </c>
      <c r="J54" s="47">
        <v>0</v>
      </c>
      <c r="K54" s="49">
        <v>0</v>
      </c>
    </row>
    <row r="55" spans="1:11" ht="12.75" customHeight="1">
      <c r="A55" s="45"/>
      <c r="B55" s="46" t="s">
        <v>83</v>
      </c>
      <c r="C55" s="46"/>
      <c r="D55" s="47">
        <v>-0.016</v>
      </c>
      <c r="E55" s="47">
        <v>0</v>
      </c>
      <c r="F55" s="47">
        <v>0</v>
      </c>
      <c r="G55" s="47">
        <v>0</v>
      </c>
      <c r="H55" s="47">
        <v>1.097</v>
      </c>
      <c r="I55" s="47">
        <v>0</v>
      </c>
      <c r="J55" s="47">
        <v>0</v>
      </c>
      <c r="K55" s="49">
        <v>0</v>
      </c>
    </row>
    <row r="56" spans="1:11" ht="12.75" customHeight="1">
      <c r="A56" s="45"/>
      <c r="B56" s="46" t="s">
        <v>84</v>
      </c>
      <c r="C56" s="46"/>
      <c r="D56" s="47">
        <v>0</v>
      </c>
      <c r="E56" s="47">
        <v>0</v>
      </c>
      <c r="F56" s="47">
        <v>0.639</v>
      </c>
      <c r="G56" s="47">
        <v>0</v>
      </c>
      <c r="H56" s="47">
        <v>0</v>
      </c>
      <c r="I56" s="47">
        <v>0</v>
      </c>
      <c r="J56" s="47">
        <v>0</v>
      </c>
      <c r="K56" s="49">
        <v>0</v>
      </c>
    </row>
    <row r="57" spans="1:11" ht="12.75" customHeight="1">
      <c r="A57" s="45"/>
      <c r="B57" s="46" t="s">
        <v>85</v>
      </c>
      <c r="C57" s="46"/>
      <c r="D57" s="47">
        <v>-0.027</v>
      </c>
      <c r="E57" s="47">
        <v>-0.033</v>
      </c>
      <c r="F57" s="47">
        <v>-0.029</v>
      </c>
      <c r="G57" s="47">
        <v>-0.199</v>
      </c>
      <c r="H57" s="47">
        <v>0</v>
      </c>
      <c r="I57" s="47">
        <v>0</v>
      </c>
      <c r="J57" s="47">
        <v>0</v>
      </c>
      <c r="K57" s="49">
        <v>0</v>
      </c>
    </row>
    <row r="58" spans="1:11" ht="12.75" customHeight="1">
      <c r="A58" s="45"/>
      <c r="B58" s="46" t="s">
        <v>86</v>
      </c>
      <c r="C58" s="46"/>
      <c r="D58" s="47">
        <v>-0.129</v>
      </c>
      <c r="E58" s="47">
        <v>-0.07</v>
      </c>
      <c r="F58" s="47">
        <v>-0.037</v>
      </c>
      <c r="G58" s="47">
        <v>-0.022</v>
      </c>
      <c r="H58" s="47">
        <v>-0.006</v>
      </c>
      <c r="I58" s="47">
        <v>-0.003</v>
      </c>
      <c r="J58" s="47">
        <v>0</v>
      </c>
      <c r="K58" s="49">
        <v>0</v>
      </c>
    </row>
    <row r="59" spans="1:11" ht="12.75" customHeight="1">
      <c r="A59" s="45"/>
      <c r="B59" s="46" t="s">
        <v>87</v>
      </c>
      <c r="C59" s="46"/>
      <c r="D59" s="47">
        <v>-0.718</v>
      </c>
      <c r="E59" s="47">
        <v>-0.718</v>
      </c>
      <c r="F59" s="47">
        <v>-0.718</v>
      </c>
      <c r="G59" s="47">
        <v>-0.432</v>
      </c>
      <c r="H59" s="47">
        <v>0</v>
      </c>
      <c r="I59" s="47">
        <v>0</v>
      </c>
      <c r="J59" s="47">
        <v>0</v>
      </c>
      <c r="K59" s="49">
        <v>0</v>
      </c>
    </row>
    <row r="60" spans="1:11" ht="12.75" customHeight="1">
      <c r="A60" s="45"/>
      <c r="B60" s="55" t="s">
        <v>88</v>
      </c>
      <c r="C60" s="46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9">
        <v>5.08</v>
      </c>
    </row>
    <row r="61" spans="1:11" ht="12.75" customHeight="1">
      <c r="A61" s="45"/>
      <c r="B61" s="46" t="s">
        <v>89</v>
      </c>
      <c r="C61" s="46"/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9">
        <v>-0.654</v>
      </c>
    </row>
    <row r="62" spans="1:11" ht="12.75" customHeight="1">
      <c r="A62" s="51"/>
      <c r="B62" s="52"/>
      <c r="C62" s="52"/>
      <c r="D62" s="53"/>
      <c r="E62" s="53"/>
      <c r="F62" s="53"/>
      <c r="G62" s="53"/>
      <c r="H62" s="53"/>
      <c r="I62" s="53"/>
      <c r="J62" s="53"/>
      <c r="K62" s="54"/>
    </row>
    <row r="63" spans="1:11" ht="12.75" customHeight="1">
      <c r="A63" s="45"/>
      <c r="B63" s="46"/>
      <c r="C63" s="46"/>
      <c r="D63" s="47"/>
      <c r="E63" s="47"/>
      <c r="F63" s="47"/>
      <c r="G63" s="47"/>
      <c r="H63" s="47"/>
      <c r="I63" s="47"/>
      <c r="J63" s="47"/>
      <c r="K63" s="49"/>
    </row>
    <row r="64" spans="1:11" ht="12.75" customHeight="1">
      <c r="A64" s="50" t="s">
        <v>90</v>
      </c>
      <c r="B64" s="46"/>
      <c r="C64" s="46"/>
      <c r="D64" s="47">
        <v>-0.003</v>
      </c>
      <c r="E64" s="47">
        <v>0.024</v>
      </c>
      <c r="F64" s="47">
        <v>0.078</v>
      </c>
      <c r="G64" s="47">
        <v>0.013</v>
      </c>
      <c r="H64" s="47">
        <v>0.066</v>
      </c>
      <c r="I64" s="47">
        <v>-0.079</v>
      </c>
      <c r="J64" s="47">
        <v>-0.115</v>
      </c>
      <c r="K64" s="49">
        <v>-0.109</v>
      </c>
    </row>
    <row r="65" spans="1:11" ht="12.75" customHeight="1">
      <c r="A65" s="51"/>
      <c r="B65" s="52"/>
      <c r="C65" s="52"/>
      <c r="D65" s="53"/>
      <c r="E65" s="53"/>
      <c r="F65" s="53"/>
      <c r="G65" s="53"/>
      <c r="H65" s="53"/>
      <c r="I65" s="53"/>
      <c r="J65" s="53"/>
      <c r="K65" s="54"/>
    </row>
    <row r="66" spans="1:11" ht="12.75" customHeight="1">
      <c r="A66" s="45"/>
      <c r="B66" s="46"/>
      <c r="C66" s="46"/>
      <c r="D66" s="47"/>
      <c r="E66" s="47"/>
      <c r="F66" s="47"/>
      <c r="G66" s="47"/>
      <c r="H66" s="47"/>
      <c r="I66" s="47"/>
      <c r="J66" s="47"/>
      <c r="K66" s="49"/>
    </row>
    <row r="67" spans="1:11" ht="12.75" customHeight="1">
      <c r="A67" s="50" t="s">
        <v>91</v>
      </c>
      <c r="B67" s="46"/>
      <c r="C67" s="46"/>
      <c r="D67" s="47">
        <v>-35.32300000000001</v>
      </c>
      <c r="E67" s="47">
        <v>-35.714</v>
      </c>
      <c r="F67" s="47">
        <v>-56.373999999999995</v>
      </c>
      <c r="G67" s="47">
        <v>-61.983000000000004</v>
      </c>
      <c r="H67" s="47">
        <v>-52.763999999999996</v>
      </c>
      <c r="I67" s="47">
        <v>-52.19</v>
      </c>
      <c r="J67" s="47">
        <v>-47.41</v>
      </c>
      <c r="K67" s="49">
        <v>-39.177</v>
      </c>
    </row>
    <row r="68" spans="1:11" ht="12.75" customHeight="1">
      <c r="A68" s="51"/>
      <c r="B68" s="52"/>
      <c r="C68" s="52"/>
      <c r="D68" s="53"/>
      <c r="E68" s="53"/>
      <c r="F68" s="53"/>
      <c r="G68" s="53"/>
      <c r="H68" s="53"/>
      <c r="I68" s="53"/>
      <c r="J68" s="53"/>
      <c r="K68" s="54"/>
    </row>
    <row r="69" spans="1:11" ht="12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9"/>
    </row>
    <row r="70" spans="1:11" ht="12.75" customHeight="1">
      <c r="A70" s="50" t="s">
        <v>92</v>
      </c>
      <c r="B70" s="46"/>
      <c r="C70" s="46"/>
      <c r="D70" s="47">
        <v>0</v>
      </c>
      <c r="E70" s="47">
        <v>0.02</v>
      </c>
      <c r="F70" s="47">
        <v>0.213</v>
      </c>
      <c r="G70" s="47">
        <v>0.247</v>
      </c>
      <c r="H70" s="47">
        <v>0.415</v>
      </c>
      <c r="I70" s="47">
        <v>0.507</v>
      </c>
      <c r="J70" s="47">
        <v>0.46</v>
      </c>
      <c r="K70" s="49">
        <v>0.3</v>
      </c>
    </row>
    <row r="71" spans="1:11" ht="12.75" customHeight="1">
      <c r="A71" s="51"/>
      <c r="B71" s="52"/>
      <c r="C71" s="52"/>
      <c r="D71" s="53"/>
      <c r="E71" s="53"/>
      <c r="F71" s="53"/>
      <c r="G71" s="53"/>
      <c r="H71" s="53"/>
      <c r="I71" s="53"/>
      <c r="J71" s="53"/>
      <c r="K71" s="54"/>
    </row>
    <row r="72" spans="1:11" ht="12.75" customHeight="1">
      <c r="A72" s="45"/>
      <c r="B72" s="46"/>
      <c r="C72" s="46"/>
      <c r="D72" s="47"/>
      <c r="E72" s="47"/>
      <c r="F72" s="47"/>
      <c r="G72" s="47"/>
      <c r="H72" s="47"/>
      <c r="I72" s="47"/>
      <c r="J72" s="47"/>
      <c r="K72" s="49"/>
    </row>
    <row r="73" spans="1:11" ht="12.75" customHeight="1">
      <c r="A73" s="50" t="s">
        <v>93</v>
      </c>
      <c r="B73" s="46"/>
      <c r="C73" s="46"/>
      <c r="D73" s="47">
        <v>-35.32300000000001</v>
      </c>
      <c r="E73" s="47">
        <v>-35.693999999999996</v>
      </c>
      <c r="F73" s="47">
        <v>-56.160999999999994</v>
      </c>
      <c r="G73" s="47">
        <v>-61.736000000000004</v>
      </c>
      <c r="H73" s="47">
        <v>-52.349</v>
      </c>
      <c r="I73" s="47">
        <v>-51.683</v>
      </c>
      <c r="J73" s="47">
        <v>-46.95</v>
      </c>
      <c r="K73" s="49">
        <v>-38.877</v>
      </c>
    </row>
    <row r="74" spans="1:11" s="46" customFormat="1" ht="12.75" customHeight="1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6"/>
    </row>
    <row r="75" s="46" customFormat="1" ht="12.75" customHeight="1">
      <c r="A75" s="46" t="s">
        <v>94</v>
      </c>
    </row>
    <row r="76" ht="12.75" customHeight="1">
      <c r="A76" s="57" t="s">
        <v>1</v>
      </c>
    </row>
    <row r="77" ht="12.75" customHeight="1">
      <c r="A77" s="57" t="s">
        <v>94</v>
      </c>
    </row>
    <row r="78" ht="12.75" customHeight="1">
      <c r="A78" s="58" t="s">
        <v>95</v>
      </c>
    </row>
    <row r="80" ht="12.75" customHeight="1">
      <c r="D80" s="39"/>
    </row>
    <row r="81" spans="4:11" ht="12.75" customHeight="1">
      <c r="D81" s="59"/>
      <c r="E81" s="59"/>
      <c r="F81" s="59"/>
      <c r="G81" s="59"/>
      <c r="H81" s="59"/>
      <c r="I81" s="59"/>
      <c r="J81" s="59"/>
      <c r="K81" s="59"/>
    </row>
  </sheetData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piketty</cp:lastModifiedBy>
  <cp:lastPrinted>2007-05-13T09:30:39Z</cp:lastPrinted>
  <dcterms:created xsi:type="dcterms:W3CDTF">2007-04-05T14:45:12Z</dcterms:created>
  <dcterms:modified xsi:type="dcterms:W3CDTF">2011-01-07T11:50:40Z</dcterms:modified>
  <cp:category/>
  <cp:version/>
  <cp:contentType/>
  <cp:contentStatus/>
</cp:coreProperties>
</file>