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arametres(Transferts)" sheetId="1" r:id="rId1"/>
  </sheets>
  <definedNames/>
  <calcPr fullCalcOnLoad="1"/>
</workbook>
</file>

<file path=xl/sharedStrings.xml><?xml version="1.0" encoding="utf-8"?>
<sst xmlns="http://schemas.openxmlformats.org/spreadsheetml/2006/main" count="219" uniqueCount="149">
  <si>
    <t>CSS, article D. 542-5-2 et arrêtés modifant TF: arrêtés du 26/12/2000, 31/7/2001 et 10/7/2007 (l'arrêté du 10/7/2007 se content d'abaisser tous les coeffs TF et TL de 20% afin de prendre en compte la suppression de l'abattement RFR de 20% en année n-2)</t>
  </si>
  <si>
    <t>CSS, article D. 542-5-2 et arrêtés modifant TL: arrêtés du 26/12/2000, 31/7/2001 et 10/7/2007 (l'arrêté du 10/7/2007 se content d'abaisser tous les coeffs TF et TL de 20% afin de prendre en compte la suppression de l'abattement RFR de 20% en année n-2)</t>
  </si>
  <si>
    <t>plaf_loy_seul_z1</t>
  </si>
  <si>
    <t>plaf_loy_seul_z2</t>
  </si>
  <si>
    <t>plaf_loy_seul_z3</t>
  </si>
  <si>
    <t>plaf_char_enf</t>
  </si>
  <si>
    <t>Montant mensuel du minimum vieillesse (ASPA) pour une personne seule (65 ans et plus, ou 60 ans et plus si invalidité)</t>
  </si>
  <si>
    <t>Montant mensuel du minimum vieillesse (ASPA) pour un couple</t>
  </si>
  <si>
    <t>mv_seul</t>
  </si>
  <si>
    <t>CSS, art. L.815-1 et suiv. (le montant du MV est fixé chaque année sans relation avec BMAF ni BRSA) (sont indiqués ici les montants au 1er janvier; les revalorisations interviennent souvent en avril)</t>
  </si>
  <si>
    <t>source1</t>
  </si>
  <si>
    <t>label</t>
  </si>
  <si>
    <t>source2</t>
  </si>
  <si>
    <t>annee</t>
  </si>
  <si>
    <t>Législation</t>
  </si>
  <si>
    <t>bmaf</t>
  </si>
  <si>
    <t>Allocations familiales pour enfant de rang 1 (en % de la BMAF)</t>
  </si>
  <si>
    <t>Allocations familiales pour enfant de rang 2 (en % de la BMAF)</t>
  </si>
  <si>
    <t>Allocations familiales pour enfant de rang supérieur ou égal à 3 (en % de la BMAF)</t>
  </si>
  <si>
    <t>af_enf1</t>
  </si>
  <si>
    <t>af_enf2</t>
  </si>
  <si>
    <t>af_enf3</t>
  </si>
  <si>
    <t>maj_enf1619</t>
  </si>
  <si>
    <t>maj_enf1113</t>
  </si>
  <si>
    <t>maj_enf1415</t>
  </si>
  <si>
    <t xml:space="preserve">Majoration pour enfant âgé de 16 à 19 ans (en % de la BMAF) (pas de maj. pour aîné de 2 enf.) </t>
  </si>
  <si>
    <t>for_enf20</t>
  </si>
  <si>
    <t>Majoration pour enfant âgé de 11 à 13 ans (en % de la BMAF) (pas de maj. pour aîné de 2 enf.) (basculement 11-13 vs 14-15: enfants nés après 1/5/1997)</t>
  </si>
  <si>
    <t>Majoration pour enfant âgé de 14 à 15 ans (en % de la BMAF) (pas de maj. pour aîné de 2 enf.) (basculement 11-13 vs 14-15: enfants nés après 1/5/1997)</t>
  </si>
  <si>
    <t>Forfait versé pour les enfants à charge de 20 ans (plus d'AF proprement dites) (forfait versé uniquement si nenf au moins égal à trois)</t>
  </si>
  <si>
    <t>cf</t>
  </si>
  <si>
    <t>Complément familial (en % de la BMAF)</t>
  </si>
  <si>
    <t>seuil_rfr_cf_enf</t>
  </si>
  <si>
    <t>seuil_ya_cf</t>
  </si>
  <si>
    <t>Seuil de revenu d'activité individuel utilisé pour le calcul du seuil de RFR utilisé pour le CF</t>
  </si>
  <si>
    <t>seuil_rfr_cf_mono</t>
  </si>
  <si>
    <t>seuil_rfr_cf_bi</t>
  </si>
  <si>
    <t>asf</t>
  </si>
  <si>
    <t>Allocation de soutien familial (en % de la BMAF)</t>
  </si>
  <si>
    <t>ars610</t>
  </si>
  <si>
    <t>Allocation de rentrée scolaire (par enfant âgé de 6 à 10 ans)</t>
  </si>
  <si>
    <t>Allocation de rentrée scolaire (par enfant âgé de 11 à 15 ans)</t>
  </si>
  <si>
    <t>seuil_rfr_ars</t>
  </si>
  <si>
    <t>seuil_rfr_ars_enf</t>
  </si>
  <si>
    <t>Seuil de RFR du foyer (+ RFR concubin) à ne pas dépasser pour toucher le CF (cas des couples avec un seul revenu d'activité)</t>
  </si>
  <si>
    <t>Seuil de RFR du foyer (+ RFR concubin) à ne pas dépasser pour toucher le CF (cas des couples avec deux revenus d'activité et des parents isolés)</t>
  </si>
  <si>
    <t>Seuil de RFR du foyer (+ RFR concubin) à ne pas dépasser pour toucher le CF (supplément par enfant à charge au-delà du 3ème)</t>
  </si>
  <si>
    <t>Seuil de RFR du foyer (+ RFR concubin) à ne pas dépasser pour toucher l'ARS</t>
  </si>
  <si>
    <t>Seuil de RFR du foyer (+ RFR concubin) à ne pas dépasser pour toucher l'ARS (supplément par enfant au-delà de 1)</t>
  </si>
  <si>
    <t>ars1517</t>
  </si>
  <si>
    <t>ars1114</t>
  </si>
  <si>
    <t>Base mensuelle de calcul des allocations familiales (base applicable au 1/1 de chaque année) (montant avant CRDS)</t>
  </si>
  <si>
    <t>paje_naiss</t>
  </si>
  <si>
    <t>paje_base</t>
  </si>
  <si>
    <t>paje_clca</t>
  </si>
  <si>
    <t xml:space="preserve">PAJE: prime à la naissance (en % de la BMAF) </t>
  </si>
  <si>
    <t xml:space="preserve">PAJE: allocation de base  (en % de la BMAF) </t>
  </si>
  <si>
    <t>api</t>
  </si>
  <si>
    <t>api_enf</t>
  </si>
  <si>
    <t>seuil_rfr_paje_mono</t>
  </si>
  <si>
    <t>seuil_rfr_paje_bi</t>
  </si>
  <si>
    <t>seuil_rfr_paje_enf</t>
  </si>
  <si>
    <t>Seuil de RFR du foyer (+ RFR concubin) à ne pas dépasser pour toucher la PAJE (naissance et base) (cas des couples avec un seul revenu d'activité)</t>
  </si>
  <si>
    <t>Seuil de RFR du foyer (+ RFR concubin) à ne pas dépasser pour toucher la PAJE (naissance et base) (cas des couples avec deux revenus d'activité et des parents isolés)</t>
  </si>
  <si>
    <t>Seuil de RFR du foyer (+ RFR concubin) à ne pas dépasser pour toucher la PAJE (naissance et base) (supplément par enfant à charge au-delà de 1)</t>
  </si>
  <si>
    <t xml:space="preserve"> PAJE: complément de libre choix d'activité (ex-APE) (sans condition de ressources, mais sous conditions de cessation d'activité) (en % de la BMAF) </t>
  </si>
  <si>
    <t>mv_coup</t>
  </si>
  <si>
    <t>p0_al</t>
  </si>
  <si>
    <t>Participation minimale au loyer (montant absolu)</t>
  </si>
  <si>
    <t>brsa</t>
  </si>
  <si>
    <t>rsa_coup</t>
  </si>
  <si>
    <t>rsa_enf2</t>
  </si>
  <si>
    <t>rsa_enf3</t>
  </si>
  <si>
    <t>notes</t>
  </si>
  <si>
    <t>RSA majoré parent isolé (ex-API)                    (en % de BRSA)</t>
  </si>
  <si>
    <t>La majoration parent isolé s'applique dans les mêmes conditions que l'ex-API: 12 mois max après séparation, sauf 36 mois si benjamin&lt;3ans</t>
  </si>
  <si>
    <t>CASF, articles L.262 et R.262 et suivants</t>
  </si>
  <si>
    <t>tx_rsa</t>
  </si>
  <si>
    <t xml:space="preserve">Base mensuelle de calcul du RSA (montant pour une personne seule et aucun revenu, au 1/1 de l'année)             (avant 1/6/2009: RMI) </t>
  </si>
  <si>
    <t>BRSA (BRMI) = environ 117%-118% de BMAF depuis 1990, mais avec petites variations annuelles (processus d'indexation disctincts; donc il faut formellement distinguer ces deux bases)</t>
  </si>
  <si>
    <t>Supplément de RSA majoré PI par enfant de rang 1 et au delà                (en % de BRSA)</t>
  </si>
  <si>
    <t>Tous les seuils PF indiqués ici sont les seuils 2009 (à reprendre)</t>
  </si>
  <si>
    <t>Pour prendre en compte biais lié à revenus n-2 (ignoré pour l'instant: PF et AL calculés sur revenus courants), introduire coeff de progression moyenne du revenu n sur n-2</t>
  </si>
  <si>
    <t>rsa_logt1</t>
  </si>
  <si>
    <t>rsa_logt2</t>
  </si>
  <si>
    <t>rsa_logt3</t>
  </si>
  <si>
    <t>Forfait logement déductible du RSA (personne seule)        (en % de BRSA)</t>
  </si>
  <si>
    <t>Forfait logement déductible du RSA (deux personnes)        (en % de BRSA)</t>
  </si>
  <si>
    <t>Forfait logement déductible du RSA (trois personnes ou +)        (en % de BRSA)</t>
  </si>
  <si>
    <t>Jusqu'en 2009, API = 150% BMAF + 50% par enfant; depuis 2009, 128.4% BRSA + 42.8% par enfant; voir CASF article R.262-1</t>
  </si>
  <si>
    <t>Voir CASF article R262-9 &amp; 10</t>
  </si>
  <si>
    <t>Supplément de RSA pour l'enfant de rang 1 des personnes seules (en % de BRSA)</t>
  </si>
  <si>
    <t>Supplément de RSA pour un couple           (en % de BRSA)</t>
  </si>
  <si>
    <t>Supplément de RSA   par enfant de rang 1 (couples) ou 2 (couples et personnes seules) (en % de BRSA)</t>
  </si>
  <si>
    <t>Supplément de RSA par enfant de rang 3 ou supérieur (couples et personnes seules)      (en % de BRSA)</t>
  </si>
  <si>
    <t>rsa_enf1</t>
  </si>
  <si>
    <t>Plafond de loyer mensuel en zone 1 pour une personne seule</t>
  </si>
  <si>
    <t>Plafond de loyer mensuel en zone 1 pour un couple sans enfant</t>
  </si>
  <si>
    <t>Plafond de loyer mensuel en zone 1 pour une personne seule ou un couple ayant un enfant à charge</t>
  </si>
  <si>
    <t>Plafond de loyer mensuel en zone 1 (supplément par enfant supplémentaire)</t>
  </si>
  <si>
    <t>plaf_loy_coup_z1</t>
  </si>
  <si>
    <t>plaf_loy_enf1_z1</t>
  </si>
  <si>
    <t>plaf_loy_enf2_z1</t>
  </si>
  <si>
    <t>plaf_loy_coup_z2</t>
  </si>
  <si>
    <t>plaf_loy_enf1_z2</t>
  </si>
  <si>
    <t>plaf_loy_enf2_z2</t>
  </si>
  <si>
    <t>Plafond de loyer mensuel en zone 2 pour une personne seule</t>
  </si>
  <si>
    <t>Plafond de loyer mensuel en zone 2 pour un couple sans enfant</t>
  </si>
  <si>
    <t>Plafond de loyer mensuel en zone 2 pour une personne seule ou un couple ayant un enfant à charge</t>
  </si>
  <si>
    <t>Plafond de loyer mensuel en zone 2 (supplément par enfant supplémentaire)</t>
  </si>
  <si>
    <t>plaf_loy_coup_z3</t>
  </si>
  <si>
    <t>plaf_loy_enf1_z3</t>
  </si>
  <si>
    <t>plaf_loy_enf2_z3</t>
  </si>
  <si>
    <t>CSS, article D. 542-5-2 et arrêtés annuels (les plafonds indiqués sont ceux en vigueur au 1/1; il existe parfois des revalorisations en cours d'année, non indiquées ici)</t>
  </si>
  <si>
    <t>plaf_char</t>
  </si>
  <si>
    <t>Plafond de charges mensuelles pour une personne seule ou un couple sans enfant à charge (toutes zones)</t>
  </si>
  <si>
    <t>Plafond de charges mensuelles (supplément par enfant à charge)</t>
  </si>
  <si>
    <t>p0_al_tx</t>
  </si>
  <si>
    <t xml:space="preserve">Participation minimale au loyer (en pourcentage du loyer) </t>
  </si>
  <si>
    <t>Legislation</t>
  </si>
  <si>
    <t>tf_seul</t>
  </si>
  <si>
    <t>tf_coup</t>
  </si>
  <si>
    <t>tf_enf1</t>
  </si>
  <si>
    <t>tf_enf2</t>
  </si>
  <si>
    <t>tf_enf3</t>
  </si>
  <si>
    <t>tf_enf4</t>
  </si>
  <si>
    <t>tf_enf5</t>
  </si>
  <si>
    <t>tl_0</t>
  </si>
  <si>
    <t>tl_1</t>
  </si>
  <si>
    <t>tl_2</t>
  </si>
  <si>
    <t>tl_tr1</t>
  </si>
  <si>
    <t>tl_tr2</t>
  </si>
  <si>
    <t>Seuil inférieur de la tranche 1de ratio loyer/plafond zone 2</t>
  </si>
  <si>
    <t>Seuil inférieur de la tranche 2 de ratio loyer/plafond zone 2</t>
  </si>
  <si>
    <r>
      <t>Participation supplémentaire au loyer (en pourcentage du revenu) (personne seule) (coeff TF</t>
    </r>
    <r>
      <rPr>
        <sz val="10"/>
        <rFont val="Arial"/>
        <family val="2"/>
      </rPr>
      <t xml:space="preserve"> x 12)</t>
    </r>
    <r>
      <rPr>
        <sz val="10"/>
        <rFont val="Arial"/>
        <family val="0"/>
      </rPr>
      <t xml:space="preserve"> (x80% 2005-2007)</t>
    </r>
  </si>
  <si>
    <r>
      <t>Participation supplémentaire au loyer (en pourcentage du revenu) (couple)        (coeff TF</t>
    </r>
    <r>
      <rPr>
        <sz val="10"/>
        <rFont val="Arial"/>
        <family val="2"/>
      </rPr>
      <t xml:space="preserve"> x 12)</t>
    </r>
    <r>
      <rPr>
        <sz val="10"/>
        <rFont val="Arial"/>
        <family val="0"/>
      </rPr>
      <t xml:space="preserve">         (x80% 2005-2007)</t>
    </r>
  </si>
  <si>
    <r>
      <t>Participation supplémentaire au loyer (en pourcentage du revenu) (couple ou pers. seule avec 1 enfant)        (coeff TF</t>
    </r>
    <r>
      <rPr>
        <sz val="10"/>
        <rFont val="Arial"/>
        <family val="2"/>
      </rPr>
      <t xml:space="preserve"> x 12)</t>
    </r>
    <r>
      <rPr>
        <sz val="10"/>
        <rFont val="Arial"/>
        <family val="0"/>
      </rPr>
      <t xml:space="preserve">         (x80% 2005-2007)</t>
    </r>
  </si>
  <si>
    <r>
      <t>Participation supplémentaire au loyer (en pourcentage du revenu) (couple ou pers. seule avec 2 enfants)        (coeff TF</t>
    </r>
    <r>
      <rPr>
        <sz val="10"/>
        <rFont val="Arial"/>
        <family val="2"/>
      </rPr>
      <t xml:space="preserve"> x 12)</t>
    </r>
    <r>
      <rPr>
        <sz val="10"/>
        <rFont val="Arial"/>
        <family val="0"/>
      </rPr>
      <t xml:space="preserve">         (x80% 2005-2007)</t>
    </r>
  </si>
  <si>
    <r>
      <t>Participation supplémentaire au loyer (en pourcentage du revenu) (couple ou pers. seule avec 3 enfants)        (coeff TF</t>
    </r>
    <r>
      <rPr>
        <sz val="10"/>
        <rFont val="Arial"/>
        <family val="2"/>
      </rPr>
      <t xml:space="preserve"> x 12)</t>
    </r>
    <r>
      <rPr>
        <sz val="10"/>
        <rFont val="Arial"/>
        <family val="0"/>
      </rPr>
      <t xml:space="preserve">         (x80% 2005-2007)</t>
    </r>
  </si>
  <si>
    <r>
      <t>Participation supplémentaire au loyer (en pourcentage du revenu) (couple ou pers. seule avec 4 enfants)        (coeff TF</t>
    </r>
    <r>
      <rPr>
        <sz val="10"/>
        <rFont val="Arial"/>
        <family val="2"/>
      </rPr>
      <t xml:space="preserve"> x 12)</t>
    </r>
    <r>
      <rPr>
        <sz val="10"/>
        <rFont val="Arial"/>
        <family val="0"/>
      </rPr>
      <t xml:space="preserve">         (x80% 2005-2007)</t>
    </r>
  </si>
  <si>
    <t>Participation supplémentaire au loyer (baisse du taux de participation par enfant supplémentaire au-delà de 4 enfants)            (coeff TF x 12)         (x80% 2005-2007)</t>
  </si>
  <si>
    <t>Participation supplémentaire au loyer (en pourcentage du revenu) (tranche 0 de ratio loyer/plafond zone 2) (coefficient TL x 12) (x80% 2005-2007)</t>
  </si>
  <si>
    <t>Participation supplémentaire au loyer (en pourcentage du revenu) (tranche 1 de ratio loyer/plafond zone 2) (coefficient TL x 12) (x80% 2005-2007)</t>
  </si>
  <si>
    <t>Participation supplémentaire au loyer (en pourcentage du revenu) (tranche 2 de ratio loyer/plafond zone 2) (coefficient TL x 12) (x80% 2005-2007)</t>
  </si>
  <si>
    <t>Taux de retrait du RSA (taux de taxation implicité appliqué aux revenus d'activité)      (avant 1/6/2009: intéressement &gt;&gt; tx taxation &lt; 100% pour durée limitée)</t>
  </si>
  <si>
    <t>age_rsa</t>
  </si>
  <si>
    <t>Age donnant droit au RSA</t>
  </si>
  <si>
    <t>age_mv</t>
  </si>
  <si>
    <t>Age donnant droit au minimum vieillesse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</si>
</sst>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%"/>
    <numFmt numFmtId="174" formatCode="0.0"/>
    <numFmt numFmtId="175" formatCode="0.0000"/>
    <numFmt numFmtId="176" formatCode="&quot;Vrai&quot;;&quot;Vrai&quot;;&quot;Faux&quot;"/>
    <numFmt numFmtId="177" formatCode="&quot;Actif&quot;;&quot;Actif&quot;;&quot;Inactif&quot;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1" applyNumberFormat="0" applyAlignment="0" applyProtection="0"/>
    <xf numFmtId="0" fontId="15" fillId="15" borderId="2" applyNumberFormat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0.7109375" defaultRowHeight="12.75"/>
  <cols>
    <col min="1" max="1" width="15.7109375" style="0" customWidth="1"/>
  </cols>
  <sheetData>
    <row r="1" spans="1:69" ht="19.5" customHeight="1">
      <c r="A1" s="3" t="s">
        <v>13</v>
      </c>
      <c r="B1" s="3" t="s">
        <v>15</v>
      </c>
      <c r="C1" s="3" t="s">
        <v>19</v>
      </c>
      <c r="D1" s="3" t="s">
        <v>20</v>
      </c>
      <c r="E1" s="3" t="s">
        <v>21</v>
      </c>
      <c r="F1" s="3" t="s">
        <v>23</v>
      </c>
      <c r="G1" s="3" t="s">
        <v>24</v>
      </c>
      <c r="H1" s="3" t="s">
        <v>22</v>
      </c>
      <c r="I1" s="3" t="s">
        <v>26</v>
      </c>
      <c r="J1" s="3" t="s">
        <v>30</v>
      </c>
      <c r="K1" s="3" t="s">
        <v>35</v>
      </c>
      <c r="L1" s="3" t="s">
        <v>36</v>
      </c>
      <c r="M1" s="3" t="s">
        <v>32</v>
      </c>
      <c r="N1" s="3" t="s">
        <v>33</v>
      </c>
      <c r="O1" s="3" t="s">
        <v>39</v>
      </c>
      <c r="P1" s="3" t="s">
        <v>50</v>
      </c>
      <c r="Q1" s="3" t="s">
        <v>49</v>
      </c>
      <c r="R1" s="3" t="s">
        <v>42</v>
      </c>
      <c r="S1" s="3" t="s">
        <v>43</v>
      </c>
      <c r="T1" s="3" t="s">
        <v>37</v>
      </c>
      <c r="U1" s="3" t="s">
        <v>52</v>
      </c>
      <c r="V1" s="3" t="s">
        <v>53</v>
      </c>
      <c r="W1" s="3" t="s">
        <v>54</v>
      </c>
      <c r="X1" s="3" t="s">
        <v>59</v>
      </c>
      <c r="Y1" s="3" t="s">
        <v>60</v>
      </c>
      <c r="Z1" s="3" t="s">
        <v>61</v>
      </c>
      <c r="AA1" s="3" t="s">
        <v>147</v>
      </c>
      <c r="AB1" s="3" t="s">
        <v>8</v>
      </c>
      <c r="AC1" s="3" t="s">
        <v>66</v>
      </c>
      <c r="AD1" s="3" t="s">
        <v>145</v>
      </c>
      <c r="AE1" s="3" t="s">
        <v>69</v>
      </c>
      <c r="AF1" s="3" t="s">
        <v>77</v>
      </c>
      <c r="AG1" s="3" t="s">
        <v>70</v>
      </c>
      <c r="AH1" s="3" t="s">
        <v>95</v>
      </c>
      <c r="AI1" s="3" t="s">
        <v>71</v>
      </c>
      <c r="AJ1" s="3" t="s">
        <v>72</v>
      </c>
      <c r="AK1" s="3" t="s">
        <v>57</v>
      </c>
      <c r="AL1" s="3" t="s">
        <v>58</v>
      </c>
      <c r="AM1" s="3" t="s">
        <v>83</v>
      </c>
      <c r="AN1" s="3" t="s">
        <v>84</v>
      </c>
      <c r="AO1" s="3" t="s">
        <v>85</v>
      </c>
      <c r="AP1" s="3" t="s">
        <v>2</v>
      </c>
      <c r="AQ1" s="3" t="s">
        <v>100</v>
      </c>
      <c r="AR1" s="3" t="s">
        <v>101</v>
      </c>
      <c r="AS1" s="3" t="s">
        <v>102</v>
      </c>
      <c r="AT1" s="3" t="s">
        <v>3</v>
      </c>
      <c r="AU1" s="3" t="s">
        <v>103</v>
      </c>
      <c r="AV1" s="3" t="s">
        <v>104</v>
      </c>
      <c r="AW1" s="3" t="s">
        <v>105</v>
      </c>
      <c r="AX1" s="3" t="s">
        <v>4</v>
      </c>
      <c r="AY1" s="3" t="s">
        <v>110</v>
      </c>
      <c r="AZ1" s="3" t="s">
        <v>111</v>
      </c>
      <c r="BA1" s="3" t="s">
        <v>112</v>
      </c>
      <c r="BB1" s="3" t="s">
        <v>114</v>
      </c>
      <c r="BC1" s="3" t="s">
        <v>5</v>
      </c>
      <c r="BD1" s="3" t="s">
        <v>67</v>
      </c>
      <c r="BE1" s="3" t="s">
        <v>117</v>
      </c>
      <c r="BF1" s="3" t="s">
        <v>120</v>
      </c>
      <c r="BG1" s="3" t="s">
        <v>121</v>
      </c>
      <c r="BH1" s="3" t="s">
        <v>122</v>
      </c>
      <c r="BI1" s="3" t="s">
        <v>123</v>
      </c>
      <c r="BJ1" s="3" t="s">
        <v>124</v>
      </c>
      <c r="BK1" s="3" t="s">
        <v>125</v>
      </c>
      <c r="BL1" s="3" t="s">
        <v>126</v>
      </c>
      <c r="BM1" s="3" t="s">
        <v>127</v>
      </c>
      <c r="BN1" s="3" t="s">
        <v>128</v>
      </c>
      <c r="BO1" s="3" t="s">
        <v>129</v>
      </c>
      <c r="BP1" s="3" t="s">
        <v>130</v>
      </c>
      <c r="BQ1" s="3" t="s">
        <v>131</v>
      </c>
    </row>
    <row r="2" spans="1:69" ht="19.5" customHeight="1">
      <c r="A2" s="4">
        <v>2005</v>
      </c>
      <c r="B2" s="5">
        <v>361.37</v>
      </c>
      <c r="C2" s="5">
        <v>0</v>
      </c>
      <c r="D2" s="5">
        <v>0.32</v>
      </c>
      <c r="E2" s="5">
        <v>0.41</v>
      </c>
      <c r="F2" s="5">
        <v>0.09</v>
      </c>
      <c r="G2" s="5">
        <v>0.09</v>
      </c>
      <c r="H2" s="5">
        <v>0.16</v>
      </c>
      <c r="I2" s="5">
        <v>0.20234</v>
      </c>
      <c r="J2" s="5">
        <v>0.4165</v>
      </c>
      <c r="K2" s="5">
        <v>35457</v>
      </c>
      <c r="L2" s="5">
        <v>43375</v>
      </c>
      <c r="M2" s="5">
        <v>5909</v>
      </c>
      <c r="N2" s="5">
        <v>4534.32</v>
      </c>
      <c r="O2" s="5">
        <v>0.725</v>
      </c>
      <c r="P2" s="5">
        <v>0.7649</v>
      </c>
      <c r="Q2" s="5">
        <v>0.7915</v>
      </c>
      <c r="R2" s="5">
        <v>22946</v>
      </c>
      <c r="S2" s="5">
        <v>5295</v>
      </c>
      <c r="T2" s="5">
        <v>0.225</v>
      </c>
      <c r="U2" s="5">
        <v>2.2975</v>
      </c>
      <c r="V2" s="5">
        <v>0.4595</v>
      </c>
      <c r="W2" s="5">
        <v>1.4257</v>
      </c>
      <c r="X2" s="5">
        <v>33731</v>
      </c>
      <c r="Y2" s="5">
        <v>44576</v>
      </c>
      <c r="Z2" s="5">
        <v>8096</v>
      </c>
      <c r="AA2" s="5">
        <v>65</v>
      </c>
      <c r="AB2" s="5">
        <v>599.49</v>
      </c>
      <c r="AC2" s="5">
        <v>1075.45</v>
      </c>
      <c r="AD2" s="5">
        <v>25</v>
      </c>
      <c r="AE2" s="5">
        <v>425.4</v>
      </c>
      <c r="AF2" s="5">
        <v>1</v>
      </c>
      <c r="AG2" s="5">
        <v>0.5</v>
      </c>
      <c r="AH2" s="5">
        <v>0.5</v>
      </c>
      <c r="AI2" s="5">
        <v>0.3</v>
      </c>
      <c r="AJ2" s="5">
        <v>0.4</v>
      </c>
      <c r="AK2" s="5">
        <f>1.5*B2/AE2</f>
        <v>1.2742242595204516</v>
      </c>
      <c r="AL2" s="5">
        <f>0.5*B2/AE2</f>
        <v>0.42474141984015046</v>
      </c>
      <c r="AM2" s="5">
        <v>0.12</v>
      </c>
      <c r="AN2" s="5">
        <f>0.16*(1+AG2)</f>
        <v>0.24</v>
      </c>
      <c r="AO2" s="5">
        <f>0.165*(1+AG2+AI2)</f>
        <v>0.29700000000000004</v>
      </c>
      <c r="AP2" s="5">
        <v>251.16</v>
      </c>
      <c r="AQ2" s="5">
        <v>302.92</v>
      </c>
      <c r="AR2" s="5">
        <v>342.36</v>
      </c>
      <c r="AS2" s="5">
        <v>49.65</v>
      </c>
      <c r="AT2" s="5">
        <v>218.89</v>
      </c>
      <c r="AU2" s="5">
        <v>267.92</v>
      </c>
      <c r="AV2" s="5">
        <v>301.48</v>
      </c>
      <c r="AW2" s="5">
        <v>43.87</v>
      </c>
      <c r="AX2" s="5">
        <v>205.15</v>
      </c>
      <c r="AY2" s="5">
        <v>248.71</v>
      </c>
      <c r="AZ2" s="5">
        <v>278.85</v>
      </c>
      <c r="BA2" s="5">
        <v>39.97</v>
      </c>
      <c r="BB2" s="5">
        <v>46.97</v>
      </c>
      <c r="BC2" s="5">
        <v>10.63</v>
      </c>
      <c r="BD2" s="5">
        <v>29</v>
      </c>
      <c r="BE2" s="5">
        <v>0.085</v>
      </c>
      <c r="BF2" s="5">
        <f>0.8*12*0.0354</f>
        <v>0.3398400000000001</v>
      </c>
      <c r="BG2" s="5">
        <f>0.8*12*0.0394</f>
        <v>0.37824</v>
      </c>
      <c r="BH2" s="5">
        <f>0.8*12*0.0338</f>
        <v>0.32448</v>
      </c>
      <c r="BI2" s="5">
        <f>0.8*12*0.0297</f>
        <v>0.28512000000000004</v>
      </c>
      <c r="BJ2" s="5">
        <f>0.8*12*0.0251</f>
        <v>0.24096000000000004</v>
      </c>
      <c r="BK2" s="5">
        <f>0.8*12*0.0231</f>
        <v>0.22176</v>
      </c>
      <c r="BL2" s="5">
        <f>0.8*12*0.0007</f>
        <v>0.006720000000000001</v>
      </c>
      <c r="BM2" s="5">
        <v>0</v>
      </c>
      <c r="BN2" s="5">
        <f>0.8*12*0.0056</f>
        <v>0.05376000000000001</v>
      </c>
      <c r="BO2" s="5">
        <f>0.8*12*0.0085</f>
        <v>0.08160000000000002</v>
      </c>
      <c r="BP2" s="5">
        <v>0.45</v>
      </c>
      <c r="BQ2" s="5">
        <v>0.75</v>
      </c>
    </row>
    <row r="3" spans="1:69" ht="19.5" customHeight="1">
      <c r="A3" s="4">
        <v>2006</v>
      </c>
      <c r="B3" s="5">
        <v>367.87</v>
      </c>
      <c r="C3" s="5">
        <v>0</v>
      </c>
      <c r="D3" s="5">
        <v>0.32</v>
      </c>
      <c r="E3" s="5">
        <v>0.41</v>
      </c>
      <c r="F3" s="5">
        <v>0.09</v>
      </c>
      <c r="G3" s="5">
        <v>0.09</v>
      </c>
      <c r="H3" s="5">
        <v>0.16</v>
      </c>
      <c r="I3" s="5">
        <v>0.20234</v>
      </c>
      <c r="J3" s="5">
        <v>0.4165</v>
      </c>
      <c r="K3" s="5">
        <v>35457</v>
      </c>
      <c r="L3" s="5">
        <v>43375</v>
      </c>
      <c r="M3" s="5">
        <v>5909</v>
      </c>
      <c r="N3" s="5">
        <v>4534.32</v>
      </c>
      <c r="O3" s="5">
        <v>0.725</v>
      </c>
      <c r="P3" s="5">
        <v>0.7649</v>
      </c>
      <c r="Q3" s="5">
        <v>0.7915</v>
      </c>
      <c r="R3" s="5">
        <v>22946</v>
      </c>
      <c r="S3" s="5">
        <v>5295</v>
      </c>
      <c r="T3" s="5">
        <v>0.225</v>
      </c>
      <c r="U3" s="5">
        <v>2.2975</v>
      </c>
      <c r="V3" s="5">
        <v>0.4595</v>
      </c>
      <c r="W3" s="5">
        <v>1.4257</v>
      </c>
      <c r="X3" s="5">
        <v>33731</v>
      </c>
      <c r="Y3" s="5">
        <v>44576</v>
      </c>
      <c r="Z3" s="5">
        <v>8096</v>
      </c>
      <c r="AA3" s="5">
        <v>65</v>
      </c>
      <c r="AB3" s="5">
        <v>610.28</v>
      </c>
      <c r="AC3" s="5">
        <v>1094.8</v>
      </c>
      <c r="AD3" s="5">
        <v>25</v>
      </c>
      <c r="AE3" s="5">
        <v>433.06</v>
      </c>
      <c r="AF3" s="5">
        <v>1</v>
      </c>
      <c r="AG3" s="5">
        <v>0.5</v>
      </c>
      <c r="AH3" s="5">
        <v>0.5</v>
      </c>
      <c r="AI3" s="5">
        <v>0.3</v>
      </c>
      <c r="AJ3" s="5">
        <v>0.4</v>
      </c>
      <c r="AK3" s="5">
        <f>1.5*B3/AE3</f>
        <v>1.27419987992426</v>
      </c>
      <c r="AL3" s="5">
        <f>0.5*B3/AE3</f>
        <v>0.4247332933080866</v>
      </c>
      <c r="AM3" s="5">
        <v>0.12</v>
      </c>
      <c r="AN3" s="5">
        <f aca="true" t="shared" si="0" ref="AN3:AN8">0.16*(1+AG3)</f>
        <v>0.24</v>
      </c>
      <c r="AO3" s="5">
        <f aca="true" t="shared" si="1" ref="AO3:AO8">0.165*(1+AG3+AI3)</f>
        <v>0.29700000000000004</v>
      </c>
      <c r="AP3" s="5">
        <v>255.68</v>
      </c>
      <c r="AQ3" s="5">
        <v>308.37</v>
      </c>
      <c r="AR3" s="5">
        <v>348.52</v>
      </c>
      <c r="AS3" s="5">
        <v>50.54</v>
      </c>
      <c r="AT3" s="5">
        <v>222.83</v>
      </c>
      <c r="AU3" s="5">
        <v>272.74</v>
      </c>
      <c r="AV3" s="5">
        <v>306.91</v>
      </c>
      <c r="AW3" s="5">
        <v>44.66</v>
      </c>
      <c r="AX3" s="5">
        <v>208.84</v>
      </c>
      <c r="AY3" s="5">
        <v>253.19</v>
      </c>
      <c r="AZ3" s="5">
        <v>283.87</v>
      </c>
      <c r="BA3" s="5">
        <v>40.69</v>
      </c>
      <c r="BB3" s="5">
        <v>46.97</v>
      </c>
      <c r="BC3" s="5">
        <v>10.63</v>
      </c>
      <c r="BD3" s="5">
        <v>30</v>
      </c>
      <c r="BE3" s="5">
        <v>0.085</v>
      </c>
      <c r="BF3" s="5">
        <f>0.8*12*0.0354</f>
        <v>0.3398400000000001</v>
      </c>
      <c r="BG3" s="5">
        <f>0.8*12*0.0394</f>
        <v>0.37824</v>
      </c>
      <c r="BH3" s="5">
        <f>0.8*12*0.0338</f>
        <v>0.32448</v>
      </c>
      <c r="BI3" s="5">
        <f>0.8*12*0.0297</f>
        <v>0.28512000000000004</v>
      </c>
      <c r="BJ3" s="5">
        <f>0.8*12*0.0251</f>
        <v>0.24096000000000004</v>
      </c>
      <c r="BK3" s="5">
        <f>0.8*12*0.0231</f>
        <v>0.22176</v>
      </c>
      <c r="BL3" s="5">
        <f>0.8*12*0.0007</f>
        <v>0.006720000000000001</v>
      </c>
      <c r="BM3" s="5">
        <v>0</v>
      </c>
      <c r="BN3" s="5">
        <f>0.8*12*0.0056</f>
        <v>0.05376000000000001</v>
      </c>
      <c r="BO3" s="5">
        <f>0.8*12*0.0085</f>
        <v>0.08160000000000002</v>
      </c>
      <c r="BP3" s="5">
        <v>0.45</v>
      </c>
      <c r="BQ3" s="5">
        <v>0.75</v>
      </c>
    </row>
    <row r="4" spans="1:69" ht="19.5" customHeight="1">
      <c r="A4" s="4">
        <v>2007</v>
      </c>
      <c r="B4" s="5">
        <v>374.12</v>
      </c>
      <c r="C4" s="5">
        <v>0</v>
      </c>
      <c r="D4" s="5">
        <v>0.32</v>
      </c>
      <c r="E4" s="5">
        <v>0.41</v>
      </c>
      <c r="F4" s="5">
        <v>0.09</v>
      </c>
      <c r="G4" s="5">
        <v>0.09</v>
      </c>
      <c r="H4" s="5">
        <v>0.16</v>
      </c>
      <c r="I4" s="5">
        <v>0.20234</v>
      </c>
      <c r="J4" s="5">
        <v>0.4165</v>
      </c>
      <c r="K4" s="5">
        <v>35457</v>
      </c>
      <c r="L4" s="5">
        <v>43375</v>
      </c>
      <c r="M4" s="5">
        <v>5909</v>
      </c>
      <c r="N4" s="5">
        <v>4534.32</v>
      </c>
      <c r="O4" s="5">
        <v>0.725</v>
      </c>
      <c r="P4" s="5">
        <v>0.7649</v>
      </c>
      <c r="Q4" s="5">
        <v>0.7915</v>
      </c>
      <c r="R4" s="5">
        <v>22946</v>
      </c>
      <c r="S4" s="5">
        <v>5295</v>
      </c>
      <c r="T4" s="5">
        <v>0.225</v>
      </c>
      <c r="U4" s="5">
        <v>2.2975</v>
      </c>
      <c r="V4" s="5">
        <v>0.4595</v>
      </c>
      <c r="W4" s="5">
        <v>1.4257</v>
      </c>
      <c r="X4" s="5">
        <v>33731</v>
      </c>
      <c r="Y4" s="5">
        <v>44576</v>
      </c>
      <c r="Z4" s="5">
        <v>8096</v>
      </c>
      <c r="AA4" s="5">
        <v>65</v>
      </c>
      <c r="AB4" s="5">
        <v>621.27</v>
      </c>
      <c r="AC4" s="5">
        <v>1114.51</v>
      </c>
      <c r="AD4" s="5">
        <v>25</v>
      </c>
      <c r="AE4" s="5">
        <v>440.86</v>
      </c>
      <c r="AF4" s="5">
        <v>1</v>
      </c>
      <c r="AG4" s="5">
        <v>0.5</v>
      </c>
      <c r="AH4" s="5">
        <v>0.5</v>
      </c>
      <c r="AI4" s="5">
        <v>0.3</v>
      </c>
      <c r="AJ4" s="5">
        <v>0.4</v>
      </c>
      <c r="AK4" s="5">
        <f>1.5*B4/AE4</f>
        <v>1.2729211087420043</v>
      </c>
      <c r="AL4" s="5">
        <f>0.5*B4/AE4</f>
        <v>0.42430703624733473</v>
      </c>
      <c r="AM4" s="5">
        <v>0.12</v>
      </c>
      <c r="AN4" s="5">
        <f t="shared" si="0"/>
        <v>0.24</v>
      </c>
      <c r="AO4" s="5">
        <f t="shared" si="1"/>
        <v>0.29700000000000004</v>
      </c>
      <c r="AP4" s="5">
        <v>262.84</v>
      </c>
      <c r="AQ4" s="5">
        <v>317</v>
      </c>
      <c r="AR4" s="5">
        <v>358.28</v>
      </c>
      <c r="AS4" s="5">
        <v>51.96</v>
      </c>
      <c r="AT4" s="5">
        <v>229.07</v>
      </c>
      <c r="AU4" s="5">
        <v>280.38</v>
      </c>
      <c r="AV4" s="5">
        <v>315.5</v>
      </c>
      <c r="AW4" s="5">
        <v>45.91</v>
      </c>
      <c r="AX4" s="5">
        <v>214.69</v>
      </c>
      <c r="AY4" s="5">
        <v>260.28</v>
      </c>
      <c r="AZ4" s="5">
        <v>291.82</v>
      </c>
      <c r="BA4" s="5">
        <v>41.83</v>
      </c>
      <c r="BB4" s="5">
        <v>47.82</v>
      </c>
      <c r="BC4" s="5">
        <v>10.82</v>
      </c>
      <c r="BD4" s="5">
        <v>30</v>
      </c>
      <c r="BE4" s="5">
        <v>0.085</v>
      </c>
      <c r="BF4" s="5">
        <f>0.8*12*0.0354</f>
        <v>0.3398400000000001</v>
      </c>
      <c r="BG4" s="5">
        <f>0.8*12*0.0394</f>
        <v>0.37824</v>
      </c>
      <c r="BH4" s="5">
        <f>0.8*12*0.0338</f>
        <v>0.32448</v>
      </c>
      <c r="BI4" s="5">
        <f>0.8*12*0.0297</f>
        <v>0.28512000000000004</v>
      </c>
      <c r="BJ4" s="5">
        <f>0.8*12*0.0251</f>
        <v>0.24096000000000004</v>
      </c>
      <c r="BK4" s="5">
        <f>0.8*12*0.0231</f>
        <v>0.22176</v>
      </c>
      <c r="BL4" s="5">
        <f>0.8*12*0.0007</f>
        <v>0.006720000000000001</v>
      </c>
      <c r="BM4" s="5">
        <v>0</v>
      </c>
      <c r="BN4" s="5">
        <f>0.8*12*0.0056</f>
        <v>0.05376000000000001</v>
      </c>
      <c r="BO4" s="5">
        <f>0.8*12*0.0085</f>
        <v>0.08160000000000002</v>
      </c>
      <c r="BP4" s="5">
        <v>0.45</v>
      </c>
      <c r="BQ4" s="5">
        <v>0.75</v>
      </c>
    </row>
    <row r="5" spans="1:69" ht="19.5" customHeight="1">
      <c r="A5" s="4">
        <v>2008</v>
      </c>
      <c r="B5" s="5">
        <v>377.86</v>
      </c>
      <c r="C5" s="5">
        <v>0</v>
      </c>
      <c r="D5" s="5">
        <v>0.32</v>
      </c>
      <c r="E5" s="5">
        <v>0.41</v>
      </c>
      <c r="F5" s="5">
        <v>0.09</v>
      </c>
      <c r="G5" s="5">
        <v>0.09</v>
      </c>
      <c r="H5" s="5">
        <v>0.16</v>
      </c>
      <c r="I5" s="5">
        <v>0.20234</v>
      </c>
      <c r="J5" s="5">
        <v>0.4165</v>
      </c>
      <c r="K5" s="5">
        <v>35457</v>
      </c>
      <c r="L5" s="5">
        <v>43375</v>
      </c>
      <c r="M5" s="5">
        <v>5909</v>
      </c>
      <c r="N5" s="5">
        <v>4534.32</v>
      </c>
      <c r="O5" s="5">
        <v>0.725</v>
      </c>
      <c r="P5" s="5">
        <v>0.7649</v>
      </c>
      <c r="Q5" s="5">
        <v>0.7915</v>
      </c>
      <c r="R5" s="5">
        <v>22946</v>
      </c>
      <c r="S5" s="5">
        <v>5295</v>
      </c>
      <c r="T5" s="5">
        <v>0.225</v>
      </c>
      <c r="U5" s="5">
        <v>2.2975</v>
      </c>
      <c r="V5" s="5">
        <v>0.4595</v>
      </c>
      <c r="W5" s="5">
        <v>1.4257</v>
      </c>
      <c r="X5" s="5">
        <v>33731</v>
      </c>
      <c r="Y5" s="5">
        <v>44576</v>
      </c>
      <c r="Z5" s="5">
        <v>8096</v>
      </c>
      <c r="AA5" s="5">
        <v>65</v>
      </c>
      <c r="AB5" s="5">
        <v>628.1</v>
      </c>
      <c r="AC5" s="5">
        <v>1126.77</v>
      </c>
      <c r="AD5" s="5">
        <v>25</v>
      </c>
      <c r="AE5" s="5">
        <v>447.91</v>
      </c>
      <c r="AF5" s="5">
        <v>1</v>
      </c>
      <c r="AG5" s="5">
        <v>0.5</v>
      </c>
      <c r="AH5" s="5">
        <v>0.5</v>
      </c>
      <c r="AI5" s="5">
        <v>0.3</v>
      </c>
      <c r="AJ5" s="5">
        <v>0.4</v>
      </c>
      <c r="AK5" s="5">
        <f>1.5*B5/AE5</f>
        <v>1.265410461923154</v>
      </c>
      <c r="AL5" s="5">
        <f>0.5*B5/AE5</f>
        <v>0.42180348730771805</v>
      </c>
      <c r="AM5" s="5">
        <v>0.12</v>
      </c>
      <c r="AN5" s="5">
        <f t="shared" si="0"/>
        <v>0.24</v>
      </c>
      <c r="AO5" s="5">
        <f t="shared" si="1"/>
        <v>0.29700000000000004</v>
      </c>
      <c r="AP5" s="5">
        <v>270.09</v>
      </c>
      <c r="AQ5" s="5">
        <v>325.75</v>
      </c>
      <c r="AR5" s="5">
        <v>368.17</v>
      </c>
      <c r="AS5" s="5">
        <v>53.39</v>
      </c>
      <c r="AT5" s="5">
        <v>235.39</v>
      </c>
      <c r="AU5" s="5">
        <v>288.12</v>
      </c>
      <c r="AV5" s="5">
        <v>324.21</v>
      </c>
      <c r="AW5" s="5">
        <v>47.18</v>
      </c>
      <c r="AX5" s="5">
        <v>220.62</v>
      </c>
      <c r="AY5" s="5">
        <v>267.46</v>
      </c>
      <c r="AZ5" s="5">
        <v>299.87</v>
      </c>
      <c r="BA5" s="5">
        <v>42.98</v>
      </c>
      <c r="BB5" s="5">
        <v>49.14</v>
      </c>
      <c r="BC5" s="5">
        <v>11.12</v>
      </c>
      <c r="BD5" s="5">
        <v>31</v>
      </c>
      <c r="BE5" s="5">
        <v>0.085</v>
      </c>
      <c r="BF5" s="5">
        <f>12*0.0283</f>
        <v>0.3396</v>
      </c>
      <c r="BG5" s="5">
        <f>12*0.0315</f>
        <v>0.378</v>
      </c>
      <c r="BH5" s="5">
        <f>12*0.027</f>
        <v>0.324</v>
      </c>
      <c r="BI5" s="5">
        <f>12*0.0238</f>
        <v>0.2856</v>
      </c>
      <c r="BJ5" s="5">
        <f>12*0.0201</f>
        <v>0.2412</v>
      </c>
      <c r="BK5" s="5">
        <f>12*0.0185</f>
        <v>0.22199999999999998</v>
      </c>
      <c r="BL5" s="5">
        <f>12*0.0006</f>
        <v>0.0072</v>
      </c>
      <c r="BM5" s="5">
        <v>0</v>
      </c>
      <c r="BN5" s="5">
        <f>12*0.0045</f>
        <v>0.05399999999999999</v>
      </c>
      <c r="BO5" s="5">
        <f>12*0.0068</f>
        <v>0.08159999999999999</v>
      </c>
      <c r="BP5" s="5">
        <v>0.45</v>
      </c>
      <c r="BQ5" s="5">
        <v>0.75</v>
      </c>
    </row>
    <row r="6" spans="1:69" ht="19.5" customHeight="1">
      <c r="A6" s="4">
        <v>2009</v>
      </c>
      <c r="B6" s="5">
        <v>389.2</v>
      </c>
      <c r="C6" s="5">
        <v>0</v>
      </c>
      <c r="D6" s="5">
        <v>0.32</v>
      </c>
      <c r="E6" s="5">
        <v>0.41</v>
      </c>
      <c r="F6" s="5">
        <v>0.09</v>
      </c>
      <c r="G6" s="5">
        <v>0.09</v>
      </c>
      <c r="H6" s="5">
        <v>0.16</v>
      </c>
      <c r="I6" s="5">
        <v>0.20234</v>
      </c>
      <c r="J6" s="5">
        <v>0.4165</v>
      </c>
      <c r="K6" s="5">
        <v>35457</v>
      </c>
      <c r="L6" s="5">
        <v>43375</v>
      </c>
      <c r="M6" s="5">
        <v>5909</v>
      </c>
      <c r="N6" s="5">
        <v>4534.32</v>
      </c>
      <c r="O6" s="5">
        <v>0.725</v>
      </c>
      <c r="P6" s="5">
        <v>0.7649</v>
      </c>
      <c r="Q6" s="5">
        <v>0.7915</v>
      </c>
      <c r="R6" s="5">
        <v>22946</v>
      </c>
      <c r="S6" s="5">
        <v>5295</v>
      </c>
      <c r="T6" s="5">
        <v>0.225</v>
      </c>
      <c r="U6" s="5">
        <v>2.2975</v>
      </c>
      <c r="V6" s="5">
        <v>0.4595</v>
      </c>
      <c r="W6" s="5">
        <v>1.4257</v>
      </c>
      <c r="X6" s="5">
        <v>33731</v>
      </c>
      <c r="Y6" s="5">
        <v>44576</v>
      </c>
      <c r="Z6" s="5">
        <v>8096</v>
      </c>
      <c r="AA6" s="5">
        <v>65</v>
      </c>
      <c r="AB6" s="5">
        <v>633.1325</v>
      </c>
      <c r="AC6" s="5">
        <v>1135.7866666666666</v>
      </c>
      <c r="AD6" s="5">
        <v>25</v>
      </c>
      <c r="AE6" s="5">
        <v>454.63</v>
      </c>
      <c r="AF6" s="5">
        <v>1</v>
      </c>
      <c r="AG6" s="5">
        <v>0.5</v>
      </c>
      <c r="AH6" s="5">
        <v>0.5</v>
      </c>
      <c r="AI6" s="5">
        <v>0.3</v>
      </c>
      <c r="AJ6" s="5">
        <v>0.4</v>
      </c>
      <c r="AK6" s="5">
        <v>1.284</v>
      </c>
      <c r="AL6" s="5">
        <v>0.428</v>
      </c>
      <c r="AM6" s="5">
        <v>0.12</v>
      </c>
      <c r="AN6" s="5">
        <f t="shared" si="0"/>
        <v>0.24</v>
      </c>
      <c r="AO6" s="5">
        <f t="shared" si="1"/>
        <v>0.29700000000000004</v>
      </c>
      <c r="AP6" s="5">
        <v>278.06</v>
      </c>
      <c r="AQ6" s="5">
        <v>335.36</v>
      </c>
      <c r="AR6" s="5">
        <v>379.03</v>
      </c>
      <c r="AS6" s="5">
        <v>54.97</v>
      </c>
      <c r="AT6" s="5">
        <v>242.33</v>
      </c>
      <c r="AU6" s="5">
        <v>296.62</v>
      </c>
      <c r="AV6" s="5">
        <v>333.77</v>
      </c>
      <c r="AW6" s="5">
        <v>48.57</v>
      </c>
      <c r="AX6" s="5">
        <v>227.13</v>
      </c>
      <c r="AY6" s="5">
        <v>275.35</v>
      </c>
      <c r="AZ6" s="5">
        <v>308.72</v>
      </c>
      <c r="BA6" s="5">
        <v>44.25</v>
      </c>
      <c r="BB6" s="5">
        <v>50.59</v>
      </c>
      <c r="BC6" s="5">
        <v>11.45</v>
      </c>
      <c r="BD6" s="5">
        <v>33</v>
      </c>
      <c r="BE6" s="5">
        <v>0.085</v>
      </c>
      <c r="BF6" s="5">
        <f>12*0.0283</f>
        <v>0.3396</v>
      </c>
      <c r="BG6" s="5">
        <f>12*0.0315</f>
        <v>0.378</v>
      </c>
      <c r="BH6" s="5">
        <f>12*0.027</f>
        <v>0.324</v>
      </c>
      <c r="BI6" s="5">
        <f>12*0.0238</f>
        <v>0.2856</v>
      </c>
      <c r="BJ6" s="5">
        <f>12*0.0201</f>
        <v>0.2412</v>
      </c>
      <c r="BK6" s="5">
        <f>12*0.0185</f>
        <v>0.22199999999999998</v>
      </c>
      <c r="BL6" s="5">
        <f>12*0.0006</f>
        <v>0.0072</v>
      </c>
      <c r="BM6" s="5">
        <v>0</v>
      </c>
      <c r="BN6" s="5">
        <f>12*0.0045</f>
        <v>0.05399999999999999</v>
      </c>
      <c r="BO6" s="5">
        <f>12*0.0068</f>
        <v>0.08159999999999999</v>
      </c>
      <c r="BP6" s="5">
        <v>0.45</v>
      </c>
      <c r="BQ6" s="5">
        <v>0.75</v>
      </c>
    </row>
    <row r="7" spans="1:69" ht="19.5" customHeight="1">
      <c r="A7" s="4">
        <v>2010</v>
      </c>
      <c r="B7" s="5">
        <v>389.2</v>
      </c>
      <c r="C7" s="5">
        <v>0</v>
      </c>
      <c r="D7" s="5">
        <v>0.32</v>
      </c>
      <c r="E7" s="5">
        <v>0.41</v>
      </c>
      <c r="F7" s="5">
        <v>0.09</v>
      </c>
      <c r="G7" s="5">
        <v>0.09</v>
      </c>
      <c r="H7" s="5">
        <v>0.16</v>
      </c>
      <c r="I7" s="5">
        <v>0.20234</v>
      </c>
      <c r="J7" s="5">
        <v>0.4165</v>
      </c>
      <c r="K7" s="5">
        <v>35457</v>
      </c>
      <c r="L7" s="5">
        <v>43375</v>
      </c>
      <c r="M7" s="5">
        <v>5909</v>
      </c>
      <c r="N7" s="5">
        <v>4534.32</v>
      </c>
      <c r="O7" s="5">
        <v>0.725</v>
      </c>
      <c r="P7" s="5">
        <v>0.7649</v>
      </c>
      <c r="Q7" s="5">
        <v>0.7915</v>
      </c>
      <c r="R7" s="5">
        <v>22946</v>
      </c>
      <c r="S7" s="5">
        <v>5295</v>
      </c>
      <c r="T7" s="5">
        <v>0.225</v>
      </c>
      <c r="U7" s="5">
        <v>2.2975</v>
      </c>
      <c r="V7" s="5">
        <v>0.4595</v>
      </c>
      <c r="W7" s="5">
        <v>1.4257</v>
      </c>
      <c r="X7" s="5">
        <v>33731</v>
      </c>
      <c r="Y7" s="5">
        <v>44576</v>
      </c>
      <c r="Z7" s="5">
        <v>8096</v>
      </c>
      <c r="AA7" s="5">
        <v>65</v>
      </c>
      <c r="AB7" s="5">
        <f>8125.59/12</f>
        <v>677.1325</v>
      </c>
      <c r="AC7" s="5">
        <f>13765.73/12</f>
        <v>1147.1441666666667</v>
      </c>
      <c r="AD7" s="5">
        <v>25</v>
      </c>
      <c r="AE7" s="5">
        <v>460.09</v>
      </c>
      <c r="AF7" s="5">
        <v>0.38</v>
      </c>
      <c r="AG7" s="5">
        <v>0.5</v>
      </c>
      <c r="AH7" s="5">
        <v>0.5</v>
      </c>
      <c r="AI7" s="5">
        <v>0.3</v>
      </c>
      <c r="AJ7" s="5">
        <v>0.4</v>
      </c>
      <c r="AK7" s="5">
        <v>1.284</v>
      </c>
      <c r="AL7" s="5">
        <v>0.428</v>
      </c>
      <c r="AM7" s="5">
        <v>0.12</v>
      </c>
      <c r="AN7" s="5">
        <f t="shared" si="0"/>
        <v>0.24</v>
      </c>
      <c r="AO7" s="5">
        <f t="shared" si="1"/>
        <v>0.29700000000000004</v>
      </c>
      <c r="AP7" s="5">
        <v>278.95</v>
      </c>
      <c r="AQ7" s="5">
        <v>336.43</v>
      </c>
      <c r="AR7" s="5">
        <v>380.24</v>
      </c>
      <c r="AS7" s="5">
        <v>55.15</v>
      </c>
      <c r="AT7" s="5">
        <v>243.11</v>
      </c>
      <c r="AU7" s="5">
        <v>297.57</v>
      </c>
      <c r="AV7" s="5">
        <v>334.84</v>
      </c>
      <c r="AW7" s="5">
        <v>48.73</v>
      </c>
      <c r="AX7" s="5">
        <v>227.86</v>
      </c>
      <c r="AY7" s="5">
        <v>276.23</v>
      </c>
      <c r="AZ7" s="5">
        <v>309.71</v>
      </c>
      <c r="BA7" s="5">
        <v>44.39</v>
      </c>
      <c r="BB7" s="5">
        <v>50.75</v>
      </c>
      <c r="BC7" s="5">
        <v>11.49</v>
      </c>
      <c r="BD7" s="5">
        <v>33.11</v>
      </c>
      <c r="BE7" s="5">
        <v>0.085</v>
      </c>
      <c r="BF7" s="5">
        <f>12*0.0283</f>
        <v>0.3396</v>
      </c>
      <c r="BG7" s="5">
        <f>12*0.0315</f>
        <v>0.378</v>
      </c>
      <c r="BH7" s="5">
        <f>12*0.027</f>
        <v>0.324</v>
      </c>
      <c r="BI7" s="5">
        <f>12*0.0238</f>
        <v>0.2856</v>
      </c>
      <c r="BJ7" s="5">
        <f>12*0.0201</f>
        <v>0.2412</v>
      </c>
      <c r="BK7" s="5">
        <f>12*0.0185</f>
        <v>0.22199999999999998</v>
      </c>
      <c r="BL7" s="5">
        <f>12*0.0006</f>
        <v>0.0072</v>
      </c>
      <c r="BM7" s="5">
        <v>0</v>
      </c>
      <c r="BN7" s="5">
        <f>12*0.0045</f>
        <v>0.05399999999999999</v>
      </c>
      <c r="BO7" s="5">
        <f>12*0.0068</f>
        <v>0.08159999999999999</v>
      </c>
      <c r="BP7" s="5">
        <v>0.45</v>
      </c>
      <c r="BQ7" s="5">
        <v>0.75</v>
      </c>
    </row>
    <row r="8" spans="1:69" ht="19.5" customHeight="1">
      <c r="A8" s="4">
        <v>2011</v>
      </c>
      <c r="B8" s="5">
        <v>389.2</v>
      </c>
      <c r="C8" s="5">
        <v>0</v>
      </c>
      <c r="D8" s="5">
        <v>0.32</v>
      </c>
      <c r="E8" s="5">
        <v>0.41</v>
      </c>
      <c r="F8" s="5">
        <v>0</v>
      </c>
      <c r="G8" s="5">
        <v>0.16</v>
      </c>
      <c r="H8" s="5">
        <v>0.16</v>
      </c>
      <c r="I8" s="5">
        <v>0.20234</v>
      </c>
      <c r="J8" s="5">
        <v>0.4165</v>
      </c>
      <c r="K8" s="5">
        <v>35457</v>
      </c>
      <c r="L8" s="5">
        <v>43375</v>
      </c>
      <c r="M8" s="5">
        <v>5909</v>
      </c>
      <c r="N8" s="5">
        <v>4534.32</v>
      </c>
      <c r="O8" s="5">
        <v>0.725</v>
      </c>
      <c r="P8" s="5">
        <v>0.7649</v>
      </c>
      <c r="Q8" s="5">
        <v>0.7915</v>
      </c>
      <c r="R8" s="5">
        <v>22946</v>
      </c>
      <c r="S8" s="5">
        <v>5295</v>
      </c>
      <c r="T8" s="5">
        <v>0.225</v>
      </c>
      <c r="U8" s="5">
        <v>2.2975</v>
      </c>
      <c r="V8" s="5">
        <v>0.4595</v>
      </c>
      <c r="W8" s="5">
        <v>1.4257</v>
      </c>
      <c r="X8" s="5">
        <v>33731</v>
      </c>
      <c r="Y8" s="5">
        <v>44576</v>
      </c>
      <c r="Z8" s="5">
        <v>8096</v>
      </c>
      <c r="AA8" s="5">
        <v>65</v>
      </c>
      <c r="AB8" s="5">
        <f>8507.49/12</f>
        <v>708.9575</v>
      </c>
      <c r="AC8" s="5">
        <f>13889.62/12</f>
        <v>1157.4683333333335</v>
      </c>
      <c r="AD8" s="5">
        <v>25</v>
      </c>
      <c r="AE8" s="5">
        <f>1.015*AE7</f>
        <v>466.99134999999995</v>
      </c>
      <c r="AF8" s="5">
        <v>0.38</v>
      </c>
      <c r="AG8" s="5">
        <v>0.5</v>
      </c>
      <c r="AH8" s="5">
        <v>0.5</v>
      </c>
      <c r="AI8" s="5">
        <v>0.3</v>
      </c>
      <c r="AJ8" s="5">
        <v>0.4</v>
      </c>
      <c r="AK8" s="5">
        <v>1.284</v>
      </c>
      <c r="AL8" s="5">
        <v>0.428</v>
      </c>
      <c r="AM8" s="5">
        <v>0.12</v>
      </c>
      <c r="AN8" s="5">
        <f t="shared" si="0"/>
        <v>0.24</v>
      </c>
      <c r="AO8" s="5">
        <f t="shared" si="1"/>
        <v>0.29700000000000004</v>
      </c>
      <c r="AP8" s="5">
        <v>278.95</v>
      </c>
      <c r="AQ8" s="5">
        <v>336.43</v>
      </c>
      <c r="AR8" s="5">
        <v>380.24</v>
      </c>
      <c r="AS8" s="5">
        <v>55.15</v>
      </c>
      <c r="AT8" s="5">
        <v>243.11</v>
      </c>
      <c r="AU8" s="5">
        <v>297.57</v>
      </c>
      <c r="AV8" s="5">
        <v>334.84</v>
      </c>
      <c r="AW8" s="5">
        <v>48.73</v>
      </c>
      <c r="AX8" s="5">
        <v>227.86</v>
      </c>
      <c r="AY8" s="5">
        <v>276.23</v>
      </c>
      <c r="AZ8" s="5">
        <v>309.71</v>
      </c>
      <c r="BA8" s="5">
        <v>44.39</v>
      </c>
      <c r="BB8" s="5">
        <v>50.75</v>
      </c>
      <c r="BC8" s="5">
        <v>11.49</v>
      </c>
      <c r="BD8" s="5">
        <v>33.11</v>
      </c>
      <c r="BE8" s="5">
        <v>0.085</v>
      </c>
      <c r="BF8" s="5">
        <f>12*0.0283</f>
        <v>0.3396</v>
      </c>
      <c r="BG8" s="5">
        <f>12*0.0315</f>
        <v>0.378</v>
      </c>
      <c r="BH8" s="5">
        <f>12*0.027</f>
        <v>0.324</v>
      </c>
      <c r="BI8" s="5">
        <f>12*0.0238</f>
        <v>0.2856</v>
      </c>
      <c r="BJ8" s="5">
        <f>12*0.0201</f>
        <v>0.2412</v>
      </c>
      <c r="BK8" s="5">
        <f>12*0.0185</f>
        <v>0.22199999999999998</v>
      </c>
      <c r="BL8" s="5">
        <f>12*0.0006</f>
        <v>0.0072</v>
      </c>
      <c r="BM8" s="5">
        <v>0</v>
      </c>
      <c r="BN8" s="5">
        <f>12*0.0045</f>
        <v>0.05399999999999999</v>
      </c>
      <c r="BO8" s="5">
        <f>12*0.0068</f>
        <v>0.08159999999999999</v>
      </c>
      <c r="BP8" s="5">
        <v>0.45</v>
      </c>
      <c r="BQ8" s="5">
        <v>0.75</v>
      </c>
    </row>
    <row r="9" spans="1:69" ht="19.5" customHeight="1">
      <c r="A9" s="4">
        <v>2012</v>
      </c>
      <c r="B9" s="5">
        <v>389.2</v>
      </c>
      <c r="C9" s="5">
        <v>0</v>
      </c>
      <c r="D9" s="5">
        <v>0.32</v>
      </c>
      <c r="E9" s="5">
        <v>0.41</v>
      </c>
      <c r="F9" s="5">
        <v>0</v>
      </c>
      <c r="G9" s="5">
        <v>0.16</v>
      </c>
      <c r="H9" s="5">
        <v>0.16</v>
      </c>
      <c r="I9" s="5">
        <v>0.20234</v>
      </c>
      <c r="J9" s="5">
        <v>0.4165</v>
      </c>
      <c r="K9" s="5">
        <v>35457</v>
      </c>
      <c r="L9" s="5">
        <v>43375</v>
      </c>
      <c r="M9" s="5">
        <v>5909</v>
      </c>
      <c r="N9" s="5">
        <v>4534.32</v>
      </c>
      <c r="O9" s="5">
        <v>0.725</v>
      </c>
      <c r="P9" s="5">
        <v>0.7649</v>
      </c>
      <c r="Q9" s="5">
        <v>0.7915</v>
      </c>
      <c r="R9" s="5">
        <v>22946</v>
      </c>
      <c r="S9" s="5">
        <v>5295</v>
      </c>
      <c r="T9" s="5">
        <v>0.225</v>
      </c>
      <c r="U9" s="5">
        <v>2.2975</v>
      </c>
      <c r="V9" s="5">
        <v>0.4595</v>
      </c>
      <c r="W9" s="5">
        <v>1.4257</v>
      </c>
      <c r="X9" s="5">
        <v>33731</v>
      </c>
      <c r="Y9" s="5">
        <v>44576</v>
      </c>
      <c r="Z9" s="5">
        <v>8096</v>
      </c>
      <c r="AA9" s="5">
        <v>65</v>
      </c>
      <c r="AB9" s="5">
        <f>8507.49/12</f>
        <v>708.9575</v>
      </c>
      <c r="AC9" s="5">
        <f>13889.62/12</f>
        <v>1157.4683333333335</v>
      </c>
      <c r="AD9" s="5">
        <v>25</v>
      </c>
      <c r="AE9" s="5">
        <f>AE8</f>
        <v>466.99134999999995</v>
      </c>
      <c r="AF9" s="5">
        <v>0.38</v>
      </c>
      <c r="AG9" s="5">
        <v>0.5</v>
      </c>
      <c r="AH9" s="5">
        <v>0.5</v>
      </c>
      <c r="AI9" s="5">
        <v>0.3</v>
      </c>
      <c r="AJ9" s="5">
        <v>0.4</v>
      </c>
      <c r="AK9" s="5">
        <v>1.284</v>
      </c>
      <c r="AL9" s="5">
        <v>0.428</v>
      </c>
      <c r="AM9" s="5">
        <v>0.12</v>
      </c>
      <c r="AN9" s="5">
        <f>0.16*(1+AG9)</f>
        <v>0.24</v>
      </c>
      <c r="AO9" s="5">
        <f>0.165*(1+AG9+AI9)</f>
        <v>0.29700000000000004</v>
      </c>
      <c r="AP9" s="5">
        <v>278.95</v>
      </c>
      <c r="AQ9" s="5">
        <v>336.43</v>
      </c>
      <c r="AR9" s="5">
        <v>380.24</v>
      </c>
      <c r="AS9" s="5">
        <v>55.15</v>
      </c>
      <c r="AT9" s="5">
        <v>243.11</v>
      </c>
      <c r="AU9" s="5">
        <v>297.57</v>
      </c>
      <c r="AV9" s="5">
        <v>334.84</v>
      </c>
      <c r="AW9" s="5">
        <v>48.73</v>
      </c>
      <c r="AX9" s="5">
        <v>227.86</v>
      </c>
      <c r="AY9" s="5">
        <v>276.23</v>
      </c>
      <c r="AZ9" s="5">
        <v>309.71</v>
      </c>
      <c r="BA9" s="5">
        <v>44.39</v>
      </c>
      <c r="BB9" s="5">
        <v>50.75</v>
      </c>
      <c r="BC9" s="5">
        <v>11.49</v>
      </c>
      <c r="BD9" s="5">
        <v>33.11</v>
      </c>
      <c r="BE9" s="5">
        <v>0.085</v>
      </c>
      <c r="BF9" s="5">
        <f>12*0.0283</f>
        <v>0.3396</v>
      </c>
      <c r="BG9" s="5">
        <f>12*0.0315</f>
        <v>0.378</v>
      </c>
      <c r="BH9" s="5">
        <f>12*0.027</f>
        <v>0.324</v>
      </c>
      <c r="BI9" s="5">
        <f>12*0.0238</f>
        <v>0.2856</v>
      </c>
      <c r="BJ9" s="5">
        <f>12*0.0201</f>
        <v>0.2412</v>
      </c>
      <c r="BK9" s="5">
        <f>12*0.0185</f>
        <v>0.22199999999999998</v>
      </c>
      <c r="BL9" s="5">
        <f>12*0.0006</f>
        <v>0.0072</v>
      </c>
      <c r="BM9" s="5">
        <v>0</v>
      </c>
      <c r="BN9" s="5">
        <f>12*0.0045</f>
        <v>0.05399999999999999</v>
      </c>
      <c r="BO9" s="5">
        <f>12*0.0068</f>
        <v>0.08159999999999999</v>
      </c>
      <c r="BP9" s="5">
        <v>0.45</v>
      </c>
      <c r="BQ9" s="5">
        <v>0.75</v>
      </c>
    </row>
    <row r="10" spans="1:67" ht="19.5" customHeight="1">
      <c r="A10" s="4">
        <v>2013</v>
      </c>
      <c r="B10" s="1"/>
      <c r="AC10" s="5"/>
      <c r="AD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2" ht="19.5" customHeight="1">
      <c r="A11" s="1"/>
      <c r="B11" s="1"/>
    </row>
    <row r="12" spans="1:69" ht="99.75" customHeight="1">
      <c r="A12" s="2" t="s">
        <v>11</v>
      </c>
      <c r="B12" s="2" t="s">
        <v>51</v>
      </c>
      <c r="C12" s="2" t="s">
        <v>16</v>
      </c>
      <c r="D12" s="2" t="s">
        <v>17</v>
      </c>
      <c r="E12" s="2" t="s">
        <v>18</v>
      </c>
      <c r="F12" s="2" t="s">
        <v>27</v>
      </c>
      <c r="G12" s="2" t="s">
        <v>28</v>
      </c>
      <c r="H12" s="2" t="s">
        <v>25</v>
      </c>
      <c r="I12" s="2" t="s">
        <v>29</v>
      </c>
      <c r="J12" s="2" t="s">
        <v>31</v>
      </c>
      <c r="K12" s="2" t="s">
        <v>44</v>
      </c>
      <c r="L12" s="2" t="s">
        <v>45</v>
      </c>
      <c r="M12" s="2" t="s">
        <v>46</v>
      </c>
      <c r="N12" s="2" t="s">
        <v>34</v>
      </c>
      <c r="O12" s="2" t="s">
        <v>40</v>
      </c>
      <c r="P12" s="2" t="s">
        <v>41</v>
      </c>
      <c r="Q12" s="2" t="s">
        <v>41</v>
      </c>
      <c r="R12" s="2" t="s">
        <v>47</v>
      </c>
      <c r="S12" s="2" t="s">
        <v>48</v>
      </c>
      <c r="T12" s="2" t="s">
        <v>38</v>
      </c>
      <c r="U12" s="2" t="s">
        <v>55</v>
      </c>
      <c r="V12" s="2" t="s">
        <v>56</v>
      </c>
      <c r="W12" s="2" t="s">
        <v>65</v>
      </c>
      <c r="X12" s="2" t="s">
        <v>62</v>
      </c>
      <c r="Y12" s="2" t="s">
        <v>63</v>
      </c>
      <c r="Z12" s="2" t="s">
        <v>64</v>
      </c>
      <c r="AA12" s="2" t="s">
        <v>148</v>
      </c>
      <c r="AB12" s="2" t="s">
        <v>6</v>
      </c>
      <c r="AC12" s="2" t="s">
        <v>7</v>
      </c>
      <c r="AD12" s="2" t="s">
        <v>146</v>
      </c>
      <c r="AE12" s="2" t="s">
        <v>78</v>
      </c>
      <c r="AF12" s="2" t="s">
        <v>144</v>
      </c>
      <c r="AG12" s="2" t="s">
        <v>92</v>
      </c>
      <c r="AH12" s="2" t="s">
        <v>91</v>
      </c>
      <c r="AI12" s="2" t="s">
        <v>93</v>
      </c>
      <c r="AJ12" s="2" t="s">
        <v>94</v>
      </c>
      <c r="AK12" s="2" t="s">
        <v>74</v>
      </c>
      <c r="AL12" s="2" t="s">
        <v>80</v>
      </c>
      <c r="AM12" s="2" t="s">
        <v>86</v>
      </c>
      <c r="AN12" s="2" t="s">
        <v>87</v>
      </c>
      <c r="AO12" s="2" t="s">
        <v>88</v>
      </c>
      <c r="AP12" s="2" t="s">
        <v>96</v>
      </c>
      <c r="AQ12" s="2" t="s">
        <v>97</v>
      </c>
      <c r="AR12" s="2" t="s">
        <v>98</v>
      </c>
      <c r="AS12" s="2" t="s">
        <v>99</v>
      </c>
      <c r="AT12" s="2" t="s">
        <v>106</v>
      </c>
      <c r="AU12" s="2" t="s">
        <v>107</v>
      </c>
      <c r="AV12" s="2" t="s">
        <v>108</v>
      </c>
      <c r="AW12" s="2" t="s">
        <v>109</v>
      </c>
      <c r="AX12" s="2" t="s">
        <v>106</v>
      </c>
      <c r="AY12" s="2" t="s">
        <v>107</v>
      </c>
      <c r="AZ12" s="2" t="s">
        <v>108</v>
      </c>
      <c r="BA12" s="2" t="s">
        <v>109</v>
      </c>
      <c r="BB12" s="2" t="s">
        <v>115</v>
      </c>
      <c r="BC12" s="2" t="s">
        <v>116</v>
      </c>
      <c r="BD12" s="2" t="s">
        <v>68</v>
      </c>
      <c r="BE12" s="2" t="s">
        <v>118</v>
      </c>
      <c r="BF12" s="2" t="s">
        <v>134</v>
      </c>
      <c r="BG12" s="2" t="s">
        <v>135</v>
      </c>
      <c r="BH12" s="2" t="s">
        <v>136</v>
      </c>
      <c r="BI12" s="2" t="s">
        <v>137</v>
      </c>
      <c r="BJ12" s="2" t="s">
        <v>138</v>
      </c>
      <c r="BK12" s="2" t="s">
        <v>139</v>
      </c>
      <c r="BL12" s="2" t="s">
        <v>140</v>
      </c>
      <c r="BM12" s="2" t="s">
        <v>141</v>
      </c>
      <c r="BN12" s="2" t="s">
        <v>142</v>
      </c>
      <c r="BO12" s="2" t="s">
        <v>143</v>
      </c>
      <c r="BP12" s="2" t="s">
        <v>132</v>
      </c>
      <c r="BQ12" s="2" t="s">
        <v>133</v>
      </c>
    </row>
    <row r="13" spans="1:69" ht="49.5" customHeight="1">
      <c r="A13" s="2" t="s">
        <v>10</v>
      </c>
      <c r="B13" s="2" t="s">
        <v>14</v>
      </c>
      <c r="C13" s="2" t="s">
        <v>14</v>
      </c>
      <c r="D13" s="2" t="s">
        <v>14</v>
      </c>
      <c r="E13" s="2" t="s">
        <v>14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14</v>
      </c>
      <c r="R13" s="2" t="s">
        <v>14</v>
      </c>
      <c r="S13" s="2" t="s">
        <v>14</v>
      </c>
      <c r="T13" s="2" t="s">
        <v>14</v>
      </c>
      <c r="U13" s="2" t="s">
        <v>14</v>
      </c>
      <c r="V13" s="2" t="s">
        <v>14</v>
      </c>
      <c r="W13" s="2" t="s">
        <v>14</v>
      </c>
      <c r="X13" s="2" t="s">
        <v>14</v>
      </c>
      <c r="Y13" s="2" t="s">
        <v>14</v>
      </c>
      <c r="Z13" s="2" t="s">
        <v>14</v>
      </c>
      <c r="AA13" s="2" t="s">
        <v>14</v>
      </c>
      <c r="AB13" s="2" t="s">
        <v>14</v>
      </c>
      <c r="AC13" s="2" t="s">
        <v>14</v>
      </c>
      <c r="AD13" s="2" t="s">
        <v>14</v>
      </c>
      <c r="AE13" s="2" t="s">
        <v>14</v>
      </c>
      <c r="AF13" s="2" t="s">
        <v>14</v>
      </c>
      <c r="AG13" s="2" t="s">
        <v>14</v>
      </c>
      <c r="AH13" s="2" t="s">
        <v>14</v>
      </c>
      <c r="AI13" s="2" t="s">
        <v>14</v>
      </c>
      <c r="AJ13" s="2" t="s">
        <v>14</v>
      </c>
      <c r="AK13" s="2" t="s">
        <v>14</v>
      </c>
      <c r="AL13" s="2" t="s">
        <v>14</v>
      </c>
      <c r="AM13" s="2" t="s">
        <v>14</v>
      </c>
      <c r="AN13" s="2" t="s">
        <v>14</v>
      </c>
      <c r="AO13" s="2" t="s">
        <v>14</v>
      </c>
      <c r="AP13" s="2" t="s">
        <v>14</v>
      </c>
      <c r="AQ13" s="2" t="s">
        <v>14</v>
      </c>
      <c r="AR13" s="2" t="s">
        <v>14</v>
      </c>
      <c r="AS13" s="2" t="s">
        <v>14</v>
      </c>
      <c r="AT13" s="2" t="s">
        <v>14</v>
      </c>
      <c r="AU13" s="2" t="s">
        <v>14</v>
      </c>
      <c r="AV13" s="2" t="s">
        <v>14</v>
      </c>
      <c r="AW13" s="2" t="s">
        <v>14</v>
      </c>
      <c r="AX13" s="2" t="s">
        <v>14</v>
      </c>
      <c r="AY13" s="2" t="s">
        <v>14</v>
      </c>
      <c r="AZ13" s="2" t="s">
        <v>14</v>
      </c>
      <c r="BA13" s="2" t="s">
        <v>14</v>
      </c>
      <c r="BB13" s="2" t="s">
        <v>14</v>
      </c>
      <c r="BC13" s="2"/>
      <c r="BD13" s="2" t="s">
        <v>14</v>
      </c>
      <c r="BE13" s="2" t="s">
        <v>14</v>
      </c>
      <c r="BF13" s="2" t="s">
        <v>119</v>
      </c>
      <c r="BG13" s="2" t="s">
        <v>119</v>
      </c>
      <c r="BH13" s="2" t="s">
        <v>119</v>
      </c>
      <c r="BI13" s="2" t="s">
        <v>119</v>
      </c>
      <c r="BJ13" s="2" t="s">
        <v>119</v>
      </c>
      <c r="BK13" s="2" t="s">
        <v>119</v>
      </c>
      <c r="BL13" s="2" t="s">
        <v>119</v>
      </c>
      <c r="BM13" s="2" t="s">
        <v>119</v>
      </c>
      <c r="BN13" s="2" t="s">
        <v>119</v>
      </c>
      <c r="BO13" s="2" t="s">
        <v>119</v>
      </c>
      <c r="BP13" s="2" t="s">
        <v>119</v>
      </c>
      <c r="BQ13" s="2" t="s">
        <v>119</v>
      </c>
    </row>
    <row r="14" spans="1:42" ht="49.5" customHeight="1">
      <c r="A14" s="2" t="s">
        <v>12</v>
      </c>
      <c r="AE14" s="2" t="s">
        <v>76</v>
      </c>
      <c r="AF14" s="2"/>
      <c r="AP14" s="2" t="s">
        <v>113</v>
      </c>
    </row>
    <row r="15" spans="1:65" s="2" customFormat="1" ht="49.5" customHeight="1">
      <c r="A15" s="2" t="s">
        <v>73</v>
      </c>
      <c r="K15" s="2" t="s">
        <v>81</v>
      </c>
      <c r="L15" s="2" t="s">
        <v>82</v>
      </c>
      <c r="AB15" s="2" t="s">
        <v>9</v>
      </c>
      <c r="AE15" s="2" t="s">
        <v>79</v>
      </c>
      <c r="AK15" s="2" t="s">
        <v>75</v>
      </c>
      <c r="AL15" s="2" t="s">
        <v>89</v>
      </c>
      <c r="AM15" s="2" t="s">
        <v>90</v>
      </c>
      <c r="BF15" s="2" t="s">
        <v>0</v>
      </c>
      <c r="BM15" s="2" t="s">
        <v>1</v>
      </c>
    </row>
  </sheetData>
  <sheetProtection/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2010-06-28T07:55:40Z</dcterms:created>
  <dcterms:modified xsi:type="dcterms:W3CDTF">2011-01-12T12:04:55Z</dcterms:modified>
  <cp:category/>
  <cp:version/>
  <cp:contentType/>
  <cp:contentStatus/>
</cp:coreProperties>
</file>